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Coffee JTB\"/>
    </mc:Choice>
  </mc:AlternateContent>
  <bookViews>
    <workbookView xWindow="240" yWindow="75" windowWidth="20055" windowHeight="7935" tabRatio="741"/>
  </bookViews>
  <sheets>
    <sheet name="Programme_JTB" sheetId="10" r:id="rId1"/>
    <sheet name="Calculation" sheetId="14" r:id="rId2"/>
    <sheet name="อัตราทด" sheetId="15" r:id="rId3"/>
  </sheets>
  <definedNames>
    <definedName name="_xlnm.Print_Area" localSheetId="1">Calculation!$A$1:$N$150</definedName>
    <definedName name="_xlnm.Print_Titles" localSheetId="0">Programme_JTB!$A:$C,Programme_JTB!$1:$5</definedName>
  </definedNames>
  <calcPr calcId="152511"/>
</workbook>
</file>

<file path=xl/calcChain.xml><?xml version="1.0" encoding="utf-8"?>
<calcChain xmlns="http://schemas.openxmlformats.org/spreadsheetml/2006/main">
  <c r="P41" i="15" l="1"/>
  <c r="N41" i="15"/>
  <c r="F44" i="15"/>
  <c r="F46" i="15"/>
  <c r="F45" i="15"/>
  <c r="N40" i="15"/>
  <c r="N39" i="15"/>
  <c r="E39" i="15"/>
  <c r="N38" i="15"/>
  <c r="P51" i="15" l="1"/>
  <c r="K51" i="15"/>
  <c r="K19" i="14" l="1"/>
  <c r="L19" i="14" s="1"/>
  <c r="M19" i="14" s="1"/>
  <c r="J19" i="14"/>
  <c r="F41" i="15" l="1"/>
  <c r="E41" i="15"/>
  <c r="E40" i="15"/>
  <c r="D31" i="15"/>
  <c r="D30" i="15"/>
  <c r="F19" i="15"/>
  <c r="G148" i="14" l="1"/>
  <c r="D11" i="15" l="1"/>
  <c r="L148" i="14"/>
  <c r="M148" i="14" s="1"/>
  <c r="F20" i="15"/>
  <c r="G20" i="15"/>
  <c r="H20" i="15"/>
  <c r="I20" i="15"/>
  <c r="J20" i="15"/>
  <c r="K20" i="15"/>
  <c r="L20" i="15"/>
  <c r="M20" i="15"/>
  <c r="N20" i="15"/>
  <c r="O20" i="15"/>
  <c r="P20" i="15"/>
  <c r="G9" i="15"/>
  <c r="G10" i="15"/>
  <c r="G31" i="15" s="1"/>
  <c r="H9" i="15"/>
  <c r="H10" i="15"/>
  <c r="H31" i="15" s="1"/>
  <c r="I9" i="15"/>
  <c r="I10" i="15"/>
  <c r="I31" i="15" s="1"/>
  <c r="J9" i="15"/>
  <c r="J10" i="15"/>
  <c r="K9" i="15"/>
  <c r="K10" i="15"/>
  <c r="K31" i="15" s="1"/>
  <c r="L9" i="15"/>
  <c r="L10" i="15"/>
  <c r="L31" i="15" s="1"/>
  <c r="M9" i="15"/>
  <c r="M10" i="15"/>
  <c r="M31" i="15" s="1"/>
  <c r="N9" i="15"/>
  <c r="N10" i="15"/>
  <c r="O9" i="15"/>
  <c r="O10" i="15"/>
  <c r="O31" i="15" s="1"/>
  <c r="P9" i="15"/>
  <c r="P10" i="15"/>
  <c r="P31" i="15" s="1"/>
  <c r="F9" i="15"/>
  <c r="F30" i="15" s="1"/>
  <c r="F10" i="15"/>
  <c r="F31" i="15" s="1"/>
  <c r="G19" i="15"/>
  <c r="G30" i="15" s="1"/>
  <c r="H19" i="15"/>
  <c r="H30" i="15" s="1"/>
  <c r="I19" i="15"/>
  <c r="I30" i="15" s="1"/>
  <c r="J19" i="15"/>
  <c r="J30" i="15" s="1"/>
  <c r="K19" i="15"/>
  <c r="K30" i="15" s="1"/>
  <c r="L19" i="15"/>
  <c r="L30" i="15" s="1"/>
  <c r="M19" i="15"/>
  <c r="M30" i="15" s="1"/>
  <c r="N19" i="15"/>
  <c r="N30" i="15" s="1"/>
  <c r="O19" i="15"/>
  <c r="O30" i="15" s="1"/>
  <c r="P19" i="15"/>
  <c r="P30" i="15" s="1"/>
  <c r="J41" i="14"/>
  <c r="J48" i="14"/>
  <c r="J55" i="14"/>
  <c r="J68" i="14"/>
  <c r="J132" i="14"/>
  <c r="J139" i="14"/>
  <c r="J136" i="14"/>
  <c r="J40" i="14"/>
  <c r="K130" i="14"/>
  <c r="K132" i="14"/>
  <c r="K139" i="14"/>
  <c r="K40" i="14"/>
  <c r="K41" i="14"/>
  <c r="K136" i="14"/>
  <c r="K48" i="14"/>
  <c r="K55" i="14"/>
  <c r="K68" i="14"/>
  <c r="I24" i="14"/>
  <c r="I108" i="14"/>
  <c r="I130" i="14"/>
  <c r="I98" i="14"/>
  <c r="I93" i="14"/>
  <c r="I92" i="14"/>
  <c r="I35" i="14"/>
  <c r="I34" i="14"/>
  <c r="I39" i="14"/>
  <c r="I38" i="14"/>
  <c r="J90" i="14"/>
  <c r="K90" i="14"/>
  <c r="L90" i="14"/>
  <c r="M90" i="14"/>
  <c r="J89" i="14"/>
  <c r="K89" i="14"/>
  <c r="L89" i="14"/>
  <c r="M89" i="14"/>
  <c r="J86" i="14"/>
  <c r="K86" i="14"/>
  <c r="L86" i="14"/>
  <c r="M86" i="14"/>
  <c r="J87" i="14"/>
  <c r="J103" i="14" s="1"/>
  <c r="J138" i="14" s="1"/>
  <c r="K87" i="14"/>
  <c r="L87" i="14"/>
  <c r="M87" i="14"/>
  <c r="J88" i="14"/>
  <c r="K88" i="14"/>
  <c r="L88" i="14"/>
  <c r="M88" i="14"/>
  <c r="G45" i="14"/>
  <c r="K45" i="14"/>
  <c r="G46" i="14"/>
  <c r="K46" i="14"/>
  <c r="K49" i="14"/>
  <c r="G50" i="14"/>
  <c r="K50" i="14"/>
  <c r="K51" i="14"/>
  <c r="K52" i="14"/>
  <c r="K53" i="14"/>
  <c r="K54" i="14"/>
  <c r="K56" i="14"/>
  <c r="G57" i="14"/>
  <c r="K57" i="14"/>
  <c r="K58" i="14"/>
  <c r="I59" i="14"/>
  <c r="K59" i="14"/>
  <c r="I60" i="14"/>
  <c r="K60" i="14"/>
  <c r="I61" i="14"/>
  <c r="K61" i="14"/>
  <c r="K62" i="14"/>
  <c r="G63" i="14"/>
  <c r="K63" i="14"/>
  <c r="K64" i="14"/>
  <c r="I65" i="14"/>
  <c r="K65" i="14"/>
  <c r="K66" i="14"/>
  <c r="I67" i="14"/>
  <c r="K67" i="14"/>
  <c r="K69" i="14"/>
  <c r="G70" i="14"/>
  <c r="K70" i="14"/>
  <c r="G71" i="14"/>
  <c r="K71" i="14"/>
  <c r="G72" i="14"/>
  <c r="K72" i="14"/>
  <c r="K73" i="14"/>
  <c r="G74" i="14"/>
  <c r="K74" i="14"/>
  <c r="G75" i="14"/>
  <c r="K75" i="14"/>
  <c r="G76" i="14"/>
  <c r="K76" i="14"/>
  <c r="K77" i="14"/>
  <c r="G78" i="14"/>
  <c r="K78" i="14"/>
  <c r="I47" i="14"/>
  <c r="K47" i="14"/>
  <c r="J45" i="14"/>
  <c r="L45" i="14"/>
  <c r="J46" i="14"/>
  <c r="L46" i="14"/>
  <c r="L48" i="14"/>
  <c r="J49" i="14"/>
  <c r="L49" i="14"/>
  <c r="J50" i="14"/>
  <c r="L50" i="14"/>
  <c r="J51" i="14"/>
  <c r="L51" i="14"/>
  <c r="J52" i="14"/>
  <c r="J53" i="14"/>
  <c r="L53" i="14"/>
  <c r="J54" i="14"/>
  <c r="L55" i="14"/>
  <c r="J56" i="14"/>
  <c r="L56" i="14"/>
  <c r="J57" i="14"/>
  <c r="L57" i="14"/>
  <c r="J58" i="14"/>
  <c r="L58" i="14"/>
  <c r="J59" i="14"/>
  <c r="J60" i="14"/>
  <c r="L60" i="14" s="1"/>
  <c r="M60" i="14" s="1"/>
  <c r="J61" i="14"/>
  <c r="L61" i="14"/>
  <c r="J62" i="14"/>
  <c r="L62" i="14"/>
  <c r="J63" i="14"/>
  <c r="L63" i="14"/>
  <c r="J64" i="14"/>
  <c r="L64" i="14"/>
  <c r="J65" i="14"/>
  <c r="J66" i="14"/>
  <c r="L66" i="14"/>
  <c r="M66" i="14" s="1"/>
  <c r="J67" i="14"/>
  <c r="L67" i="14"/>
  <c r="L68" i="14"/>
  <c r="J69" i="14"/>
  <c r="L69" i="14"/>
  <c r="J70" i="14"/>
  <c r="L70" i="14"/>
  <c r="J71" i="14"/>
  <c r="L71" i="14"/>
  <c r="J72" i="14"/>
  <c r="L72" i="14"/>
  <c r="J73" i="14"/>
  <c r="L73" i="14"/>
  <c r="J74" i="14"/>
  <c r="L74" i="14"/>
  <c r="J75" i="14"/>
  <c r="L75" i="14"/>
  <c r="J76" i="14"/>
  <c r="L76" i="14"/>
  <c r="J77" i="14"/>
  <c r="L77" i="14"/>
  <c r="J78" i="14"/>
  <c r="L78" i="14"/>
  <c r="J47" i="14"/>
  <c r="L47" i="14"/>
  <c r="M67" i="14"/>
  <c r="M68" i="14"/>
  <c r="M69" i="14"/>
  <c r="M70" i="14"/>
  <c r="M71" i="14"/>
  <c r="M72" i="14"/>
  <c r="M73" i="14"/>
  <c r="M55" i="14"/>
  <c r="M56" i="14"/>
  <c r="M57" i="14"/>
  <c r="M58" i="14"/>
  <c r="M61" i="14"/>
  <c r="M62" i="14"/>
  <c r="M63" i="14"/>
  <c r="M64" i="14"/>
  <c r="M46" i="14"/>
  <c r="M47" i="14"/>
  <c r="M48" i="14"/>
  <c r="M49" i="14"/>
  <c r="M50" i="14"/>
  <c r="M51" i="14"/>
  <c r="M53" i="14"/>
  <c r="M74" i="14"/>
  <c r="M75" i="14"/>
  <c r="M76" i="14"/>
  <c r="M77" i="14"/>
  <c r="M78" i="14"/>
  <c r="J82" i="14"/>
  <c r="K82" i="14"/>
  <c r="L82" i="14"/>
  <c r="M82" i="14" s="1"/>
  <c r="J83" i="14"/>
  <c r="K83" i="14"/>
  <c r="L83" i="14"/>
  <c r="M83" i="14" s="1"/>
  <c r="J84" i="14"/>
  <c r="K84" i="14"/>
  <c r="L84" i="14"/>
  <c r="M84" i="14" s="1"/>
  <c r="J85" i="14"/>
  <c r="K85" i="14"/>
  <c r="L85" i="14"/>
  <c r="M85" i="14" s="1"/>
  <c r="J92" i="14"/>
  <c r="K92" i="14"/>
  <c r="L92" i="14"/>
  <c r="M92" i="14" s="1"/>
  <c r="J93" i="14"/>
  <c r="K93" i="14"/>
  <c r="L93" i="14"/>
  <c r="M93" i="14" s="1"/>
  <c r="J94" i="14"/>
  <c r="K94" i="14"/>
  <c r="L94" i="14"/>
  <c r="M94" i="14" s="1"/>
  <c r="J95" i="14"/>
  <c r="K95" i="14"/>
  <c r="L95" i="14"/>
  <c r="M95" i="14" s="1"/>
  <c r="J96" i="14"/>
  <c r="K96" i="14"/>
  <c r="L96" i="14"/>
  <c r="M96" i="14" s="1"/>
  <c r="K97" i="14"/>
  <c r="L97" i="14"/>
  <c r="J98" i="14"/>
  <c r="K98" i="14"/>
  <c r="L98" i="14"/>
  <c r="M98" i="14"/>
  <c r="J99" i="14"/>
  <c r="K99" i="14"/>
  <c r="L99" i="14"/>
  <c r="M99" i="14"/>
  <c r="J100" i="14"/>
  <c r="K100" i="14"/>
  <c r="L100" i="14"/>
  <c r="M100" i="14"/>
  <c r="J101" i="14"/>
  <c r="K101" i="14"/>
  <c r="L101" i="14"/>
  <c r="M101" i="14"/>
  <c r="J102" i="14"/>
  <c r="K102" i="14"/>
  <c r="L102" i="14"/>
  <c r="M102" i="14"/>
  <c r="M45" i="14"/>
  <c r="I9" i="14"/>
  <c r="I37" i="14"/>
  <c r="J6" i="14"/>
  <c r="J7" i="14"/>
  <c r="J8" i="14"/>
  <c r="J9" i="14"/>
  <c r="J11" i="14"/>
  <c r="J12" i="14"/>
  <c r="M12" i="14" s="1"/>
  <c r="J13" i="14"/>
  <c r="L13" i="14" s="1"/>
  <c r="M13" i="14" s="1"/>
  <c r="J15" i="14"/>
  <c r="J16" i="14"/>
  <c r="J17" i="14"/>
  <c r="J18" i="14"/>
  <c r="J20" i="14"/>
  <c r="J21" i="14"/>
  <c r="J22" i="14"/>
  <c r="L22" i="14" s="1"/>
  <c r="M22" i="14" s="1"/>
  <c r="J23" i="14"/>
  <c r="J24" i="14"/>
  <c r="J26" i="14"/>
  <c r="J27" i="14"/>
  <c r="J28" i="14"/>
  <c r="J29" i="14"/>
  <c r="J30" i="14"/>
  <c r="J34" i="14"/>
  <c r="J35" i="14"/>
  <c r="J36" i="14"/>
  <c r="J37" i="14"/>
  <c r="J38" i="14"/>
  <c r="J39" i="14"/>
  <c r="J105" i="14"/>
  <c r="J106" i="14"/>
  <c r="J107" i="14"/>
  <c r="J108" i="14"/>
  <c r="J109" i="14"/>
  <c r="J110" i="14"/>
  <c r="J111" i="14"/>
  <c r="J112" i="14"/>
  <c r="J113" i="14"/>
  <c r="J114" i="14"/>
  <c r="J115" i="14"/>
  <c r="J116" i="14"/>
  <c r="J117" i="14"/>
  <c r="J118" i="14"/>
  <c r="J119" i="14"/>
  <c r="J120" i="14"/>
  <c r="J121" i="14"/>
  <c r="J122" i="14"/>
  <c r="J123" i="14"/>
  <c r="J124" i="14"/>
  <c r="J125" i="14"/>
  <c r="J126" i="14"/>
  <c r="J127" i="14"/>
  <c r="J128" i="14"/>
  <c r="J129" i="14"/>
  <c r="J130" i="14"/>
  <c r="J131" i="14"/>
  <c r="J144" i="14"/>
  <c r="K6" i="14"/>
  <c r="K7" i="14"/>
  <c r="K8" i="14"/>
  <c r="K9" i="14"/>
  <c r="K11" i="14"/>
  <c r="K13" i="14"/>
  <c r="K15" i="14"/>
  <c r="L15" i="14" s="1"/>
  <c r="M15" i="14" s="1"/>
  <c r="K16" i="14"/>
  <c r="L16" i="14" s="1"/>
  <c r="M16" i="14" s="1"/>
  <c r="K17" i="14"/>
  <c r="K18" i="14"/>
  <c r="K20" i="14"/>
  <c r="K21" i="14"/>
  <c r="K22" i="14"/>
  <c r="K23" i="14"/>
  <c r="K24" i="14"/>
  <c r="L24" i="14" s="1"/>
  <c r="M24" i="14" s="1"/>
  <c r="K25" i="14"/>
  <c r="K26" i="14"/>
  <c r="K27" i="14"/>
  <c r="K28" i="14"/>
  <c r="L28" i="14" s="1"/>
  <c r="M28" i="14" s="1"/>
  <c r="K29" i="14"/>
  <c r="K30" i="14"/>
  <c r="K34" i="14"/>
  <c r="K35" i="14"/>
  <c r="K36" i="14"/>
  <c r="G37" i="14"/>
  <c r="K37" i="14"/>
  <c r="K38" i="14"/>
  <c r="K39" i="14"/>
  <c r="K103" i="14"/>
  <c r="K138" i="14" s="1"/>
  <c r="Q138" i="14" s="1"/>
  <c r="K105" i="14"/>
  <c r="K106" i="14"/>
  <c r="K107" i="14"/>
  <c r="K108" i="14"/>
  <c r="K109" i="14"/>
  <c r="K110" i="14"/>
  <c r="K111" i="14"/>
  <c r="K112" i="14"/>
  <c r="K113" i="14"/>
  <c r="K114" i="14"/>
  <c r="K115" i="14"/>
  <c r="K116" i="14"/>
  <c r="K117" i="14"/>
  <c r="K118" i="14"/>
  <c r="K119" i="14"/>
  <c r="K120" i="14"/>
  <c r="K121" i="14"/>
  <c r="K122" i="14"/>
  <c r="K123" i="14"/>
  <c r="K124" i="14"/>
  <c r="K125" i="14"/>
  <c r="K126" i="14"/>
  <c r="K127" i="14"/>
  <c r="K128" i="14"/>
  <c r="K129" i="14"/>
  <c r="K131" i="14"/>
  <c r="L6" i="14"/>
  <c r="L7" i="14"/>
  <c r="L8" i="14"/>
  <c r="L9" i="14"/>
  <c r="M9" i="14" s="1"/>
  <c r="L11" i="14"/>
  <c r="L21" i="14"/>
  <c r="M21" i="14" s="1"/>
  <c r="L23" i="14"/>
  <c r="L25" i="14"/>
  <c r="L26" i="14"/>
  <c r="L27" i="14"/>
  <c r="L29" i="14"/>
  <c r="M29" i="14" s="1"/>
  <c r="L30" i="14"/>
  <c r="L34" i="14"/>
  <c r="L35" i="14"/>
  <c r="L36" i="14"/>
  <c r="L37" i="14"/>
  <c r="L38" i="14"/>
  <c r="L39" i="14"/>
  <c r="L40" i="14"/>
  <c r="L41" i="14"/>
  <c r="L136" i="14"/>
  <c r="L105" i="14"/>
  <c r="L106" i="14"/>
  <c r="L132" i="14" s="1"/>
  <c r="L107" i="14"/>
  <c r="L108" i="14"/>
  <c r="L109" i="14"/>
  <c r="L110" i="14"/>
  <c r="M110" i="14" s="1"/>
  <c r="L111" i="14"/>
  <c r="L112" i="14"/>
  <c r="L113" i="14"/>
  <c r="L114" i="14"/>
  <c r="M114" i="14" s="1"/>
  <c r="L115" i="14"/>
  <c r="L116" i="14"/>
  <c r="L117" i="14"/>
  <c r="L118" i="14"/>
  <c r="M118" i="14" s="1"/>
  <c r="L119" i="14"/>
  <c r="L120" i="14"/>
  <c r="L121" i="14"/>
  <c r="L122" i="14"/>
  <c r="M122" i="14" s="1"/>
  <c r="L123" i="14"/>
  <c r="L124" i="14"/>
  <c r="L125" i="14"/>
  <c r="L126" i="14"/>
  <c r="M126" i="14" s="1"/>
  <c r="L127" i="14"/>
  <c r="L128" i="14"/>
  <c r="L129" i="14"/>
  <c r="L130" i="14"/>
  <c r="L131" i="14"/>
  <c r="Q139" i="14"/>
  <c r="Q136" i="14"/>
  <c r="M136" i="14"/>
  <c r="M131" i="14"/>
  <c r="M130" i="14"/>
  <c r="M129" i="14"/>
  <c r="M128" i="14"/>
  <c r="M127" i="14"/>
  <c r="M125" i="14"/>
  <c r="M124" i="14"/>
  <c r="M123" i="14"/>
  <c r="M121" i="14"/>
  <c r="M120" i="14"/>
  <c r="M119" i="14"/>
  <c r="M117" i="14"/>
  <c r="M116" i="14"/>
  <c r="M115" i="14"/>
  <c r="M113" i="14"/>
  <c r="M112" i="14"/>
  <c r="M111" i="14"/>
  <c r="M109" i="14"/>
  <c r="M108" i="14"/>
  <c r="M107" i="14"/>
  <c r="M105" i="14"/>
  <c r="M41" i="14"/>
  <c r="M40" i="14"/>
  <c r="M39" i="14"/>
  <c r="M38" i="14"/>
  <c r="M37" i="14"/>
  <c r="M36" i="14"/>
  <c r="M35" i="14"/>
  <c r="M34" i="14"/>
  <c r="M30" i="14"/>
  <c r="M27" i="14"/>
  <c r="M26" i="14"/>
  <c r="M23" i="14"/>
  <c r="M14" i="14"/>
  <c r="M11" i="14"/>
  <c r="M8" i="14"/>
  <c r="M7" i="14"/>
  <c r="M6" i="14"/>
  <c r="L54" i="14" l="1"/>
  <c r="M54" i="14" s="1"/>
  <c r="L52" i="14"/>
  <c r="M52" i="14" s="1"/>
  <c r="M132" i="14"/>
  <c r="L139" i="14"/>
  <c r="M139" i="14" s="1"/>
  <c r="L103" i="14"/>
  <c r="M106" i="14"/>
  <c r="L20" i="14"/>
  <c r="M20" i="14" s="1"/>
  <c r="L18" i="14"/>
  <c r="M18" i="14" s="1"/>
  <c r="J31" i="14"/>
  <c r="J135" i="14" s="1"/>
  <c r="L17" i="14"/>
  <c r="K31" i="14"/>
  <c r="K135" i="14" s="1"/>
  <c r="Q135" i="14" s="1"/>
  <c r="N31" i="15"/>
  <c r="J31" i="15"/>
  <c r="L65" i="14"/>
  <c r="M65" i="14" s="1"/>
  <c r="K79" i="14"/>
  <c r="K137" i="14" s="1"/>
  <c r="J79" i="14"/>
  <c r="J137" i="14" s="1"/>
  <c r="L138" i="14"/>
  <c r="M138" i="14" s="1"/>
  <c r="M103" i="14"/>
  <c r="L59" i="14"/>
  <c r="K140" i="14" l="1"/>
  <c r="Q140" i="14" s="1"/>
  <c r="J140" i="14"/>
  <c r="N137" i="14" s="1"/>
  <c r="M17" i="14"/>
  <c r="L31" i="14"/>
  <c r="Q137" i="14"/>
  <c r="L79" i="14"/>
  <c r="M59" i="14"/>
  <c r="N136" i="14" l="1"/>
  <c r="K145" i="14"/>
  <c r="N135" i="14"/>
  <c r="N138" i="14"/>
  <c r="N139" i="14"/>
  <c r="N140" i="14"/>
  <c r="J141" i="14"/>
  <c r="J142" i="14" s="1"/>
  <c r="J145" i="14" s="1"/>
  <c r="L145" i="14" s="1"/>
  <c r="M145" i="14" s="1"/>
  <c r="M147" i="14" s="1"/>
  <c r="L135" i="14"/>
  <c r="M135" i="14" s="1"/>
  <c r="M31" i="14"/>
  <c r="M79" i="14"/>
  <c r="L137" i="14"/>
  <c r="O135" i="14" l="1"/>
  <c r="O137" i="14"/>
  <c r="P137" i="14" s="1"/>
  <c r="O136" i="14"/>
  <c r="P136" i="14" s="1"/>
  <c r="O138" i="14"/>
  <c r="P138" i="14" s="1"/>
  <c r="O139" i="14"/>
  <c r="P139" i="14" s="1"/>
  <c r="L147" i="14"/>
  <c r="L149" i="14" s="1"/>
  <c r="O140" i="14"/>
  <c r="P140" i="14" s="1"/>
  <c r="P141" i="14" s="1"/>
  <c r="G147" i="14" s="1"/>
  <c r="G149" i="14" s="1"/>
  <c r="G150" i="14" s="1"/>
  <c r="M137" i="14"/>
  <c r="L140" i="14"/>
  <c r="M140" i="14" s="1"/>
  <c r="P135" i="14"/>
  <c r="D7" i="15"/>
  <c r="D6" i="15" l="1"/>
  <c r="D17" i="15"/>
  <c r="E17" i="15" s="1"/>
  <c r="I17" i="15" s="1"/>
  <c r="D18" i="15"/>
  <c r="M149" i="14"/>
  <c r="D8" i="15"/>
  <c r="D16" i="15"/>
  <c r="F16" i="15" s="1"/>
  <c r="E7" i="15"/>
  <c r="M6" i="15"/>
  <c r="O6" i="15"/>
  <c r="H6" i="15"/>
  <c r="J6" i="15"/>
  <c r="E6" i="15"/>
  <c r="L6" i="15"/>
  <c r="N6" i="15"/>
  <c r="P6" i="15"/>
  <c r="F6" i="15"/>
  <c r="G6" i="15"/>
  <c r="K6" i="15"/>
  <c r="I6" i="15"/>
  <c r="H17" i="15" l="1"/>
  <c r="G17" i="15"/>
  <c r="E28" i="15"/>
  <c r="K17" i="15"/>
  <c r="M17" i="15"/>
  <c r="P17" i="15"/>
  <c r="J17" i="15"/>
  <c r="O17" i="15"/>
  <c r="F17" i="15"/>
  <c r="D29" i="15"/>
  <c r="H16" i="15"/>
  <c r="M16" i="15"/>
  <c r="M27" i="15" s="1"/>
  <c r="I16" i="15"/>
  <c r="I27" i="15" s="1"/>
  <c r="D12" i="15"/>
  <c r="P16" i="15"/>
  <c r="P27" i="15" s="1"/>
  <c r="L16" i="15"/>
  <c r="L27" i="15" s="1"/>
  <c r="G16" i="15"/>
  <c r="G27" i="15" s="1"/>
  <c r="F27" i="15"/>
  <c r="E16" i="15"/>
  <c r="E27" i="15" s="1"/>
  <c r="O16" i="15"/>
  <c r="O27" i="15" s="1"/>
  <c r="K16" i="15"/>
  <c r="K27" i="15" s="1"/>
  <c r="D22" i="15"/>
  <c r="L17" i="15"/>
  <c r="N17" i="15"/>
  <c r="N16" i="15"/>
  <c r="N27" i="15" s="1"/>
  <c r="J16" i="15"/>
  <c r="J27" i="15" s="1"/>
  <c r="D28" i="15"/>
  <c r="D27" i="15"/>
  <c r="J7" i="15"/>
  <c r="M7" i="15"/>
  <c r="M11" i="15" s="1"/>
  <c r="M32" i="15" s="1"/>
  <c r="N7" i="15"/>
  <c r="K7" i="15"/>
  <c r="K28" i="15" s="1"/>
  <c r="P7" i="15"/>
  <c r="P11" i="15" s="1"/>
  <c r="P32" i="15" s="1"/>
  <c r="F7" i="15"/>
  <c r="F28" i="15" s="1"/>
  <c r="I7" i="15"/>
  <c r="I28" i="15" s="1"/>
  <c r="H7" i="15"/>
  <c r="H11" i="15" s="1"/>
  <c r="H32" i="15" s="1"/>
  <c r="L7" i="15"/>
  <c r="O7" i="15"/>
  <c r="O11" i="15" s="1"/>
  <c r="O32" i="15" s="1"/>
  <c r="G7" i="15"/>
  <c r="G28" i="15" s="1"/>
  <c r="H27" i="15"/>
  <c r="N11" i="15"/>
  <c r="N32" i="15" s="1"/>
  <c r="G11" i="15"/>
  <c r="G32" i="15" s="1"/>
  <c r="L28" i="15" l="1"/>
  <c r="J28" i="15"/>
  <c r="M28" i="15"/>
  <c r="J11" i="15"/>
  <c r="J32" i="15" s="1"/>
  <c r="N28" i="15"/>
  <c r="D33" i="15"/>
  <c r="D34" i="15" s="1"/>
  <c r="P28" i="15"/>
  <c r="H28" i="15"/>
  <c r="D23" i="15"/>
  <c r="I11" i="15"/>
  <c r="I32" i="15" s="1"/>
  <c r="K11" i="15"/>
  <c r="K32" i="15" s="1"/>
  <c r="L11" i="15"/>
  <c r="L32" i="15" s="1"/>
  <c r="O28" i="15"/>
  <c r="F11" i="15"/>
  <c r="F32" i="15" s="1"/>
  <c r="F33" i="15" s="1"/>
  <c r="O22" i="15"/>
  <c r="O45" i="15" s="1"/>
  <c r="G22" i="15"/>
  <c r="G45" i="15" s="1"/>
  <c r="M22" i="15"/>
  <c r="M45" i="15" s="1"/>
  <c r="F22" i="15"/>
  <c r="H22" i="15"/>
  <c r="H45" i="15" s="1"/>
  <c r="N22" i="15"/>
  <c r="N45" i="15" s="1"/>
  <c r="P22" i="15"/>
  <c r="P45" i="15" s="1"/>
  <c r="L22" i="15"/>
  <c r="L45" i="15" s="1"/>
  <c r="K22" i="15"/>
  <c r="K45" i="15" s="1"/>
  <c r="I22" i="15"/>
  <c r="J22" i="15"/>
  <c r="J45" i="15" s="1"/>
  <c r="I12" i="15"/>
  <c r="H12" i="15"/>
  <c r="P12" i="15"/>
  <c r="G12" i="15"/>
  <c r="M12" i="15"/>
  <c r="K12" i="15"/>
  <c r="J12" i="15"/>
  <c r="O12" i="15"/>
  <c r="N12" i="15"/>
  <c r="L12" i="15" l="1"/>
  <c r="F12" i="15"/>
  <c r="H23" i="15"/>
  <c r="I23" i="15"/>
  <c r="I45" i="15"/>
  <c r="F23" i="15"/>
  <c r="F34" i="15"/>
  <c r="L23" i="15"/>
  <c r="K44" i="15"/>
  <c r="K33" i="15"/>
  <c r="G44" i="15"/>
  <c r="G33" i="15"/>
  <c r="I44" i="15"/>
  <c r="I33" i="15"/>
  <c r="M44" i="15"/>
  <c r="M33" i="15"/>
  <c r="F49" i="15"/>
  <c r="P44" i="15"/>
  <c r="P33" i="15"/>
  <c r="O44" i="15"/>
  <c r="O33" i="15"/>
  <c r="L44" i="15"/>
  <c r="L33" i="15"/>
  <c r="N44" i="15"/>
  <c r="N33" i="15"/>
  <c r="J44" i="15"/>
  <c r="J33" i="15"/>
  <c r="H44" i="15"/>
  <c r="H33" i="15"/>
  <c r="N23" i="15"/>
  <c r="P23" i="15"/>
  <c r="K23" i="15"/>
  <c r="M23" i="15"/>
  <c r="G23" i="15"/>
  <c r="J23" i="15"/>
  <c r="O23" i="15"/>
  <c r="F47" i="15" l="1"/>
  <c r="I49" i="15"/>
  <c r="I46" i="15"/>
  <c r="I47" i="15" s="1"/>
  <c r="N49" i="15"/>
  <c r="N46" i="15"/>
  <c r="N47" i="15" s="1"/>
  <c r="M49" i="15"/>
  <c r="M46" i="15"/>
  <c r="M47" i="15" s="1"/>
  <c r="G49" i="15"/>
  <c r="G46" i="15"/>
  <c r="G47" i="15" s="1"/>
  <c r="K49" i="15"/>
  <c r="K46" i="15"/>
  <c r="K47" i="15" s="1"/>
  <c r="H49" i="15"/>
  <c r="H46" i="15"/>
  <c r="H47" i="15" s="1"/>
  <c r="O49" i="15"/>
  <c r="O46" i="15"/>
  <c r="O47" i="15" s="1"/>
  <c r="J49" i="15"/>
  <c r="J46" i="15"/>
  <c r="J47" i="15" s="1"/>
  <c r="L49" i="15"/>
  <c r="L46" i="15"/>
  <c r="L47" i="15" s="1"/>
  <c r="P49" i="15"/>
  <c r="P46" i="15"/>
  <c r="P47" i="15" s="1"/>
  <c r="M34" i="15"/>
  <c r="G34" i="15"/>
  <c r="J34" i="15"/>
  <c r="L34" i="15"/>
  <c r="P34" i="15"/>
  <c r="I34" i="15"/>
  <c r="K34" i="15"/>
  <c r="H34" i="15"/>
  <c r="N34" i="15"/>
  <c r="O34" i="15"/>
  <c r="H50" i="15" l="1"/>
  <c r="N50" i="15"/>
</calcChain>
</file>

<file path=xl/sharedStrings.xml><?xml version="1.0" encoding="utf-8"?>
<sst xmlns="http://schemas.openxmlformats.org/spreadsheetml/2006/main" count="540" uniqueCount="283">
  <si>
    <t>Coffee cherry picking</t>
  </si>
  <si>
    <t>Remark</t>
  </si>
  <si>
    <t>Depart for Doi Tung Development Project</t>
  </si>
  <si>
    <t>Dinner at Sala Leelawadee</t>
  </si>
  <si>
    <t>Breakfast at Sala Leelawadee</t>
  </si>
  <si>
    <t>Margin</t>
  </si>
  <si>
    <t>BBQ Dinner at Coffee Roasting Factory</t>
  </si>
  <si>
    <t>Management fee</t>
  </si>
  <si>
    <t xml:space="preserve">DRAFT ITINERARY :  JTB Coffee  Tour to Doi Tung Development Project, Thailand </t>
  </si>
  <si>
    <t>January 7 - 11, 2017</t>
  </si>
  <si>
    <t>(Draft 12/07/2016)</t>
  </si>
  <si>
    <t>Time</t>
  </si>
  <si>
    <t>Schedule EN</t>
  </si>
  <si>
    <t>Arrive  at Mae Fah Luang International Airport</t>
  </si>
  <si>
    <t>Visit cafés in Chiangrai</t>
  </si>
  <si>
    <t>Flight TBC</t>
  </si>
  <si>
    <t>Lunch at Chivit Thamma Da Coffee House</t>
  </si>
  <si>
    <t>Depart for the Mae Fah Luang Art and Culture Park</t>
  </si>
  <si>
    <t>Depart for Wat Rong Khun</t>
  </si>
  <si>
    <t>Visit Wat Rong Khun, Chiang Rai’s famous white temple</t>
  </si>
  <si>
    <t>Check in at Doi Tung Lodge</t>
  </si>
  <si>
    <t>At leisure (Club 31)</t>
  </si>
  <si>
    <t>-         Breakfast at Sala Leelawadee</t>
  </si>
  <si>
    <t>-         Visit the Hall of Inspiration - The exhibition shows the characters, philosophies, and working principles of the Royal family, as well as their diligence to find ways to improve the lives and livelihoods of the Thai people in all corners of the Kingdom through simple but effective works. It also shows how the members of the family inspired each other, and how their examples can inspire so many others.</t>
  </si>
  <si>
    <t>-         Visit the Royal Villa - The royal residence of HRH the late Princess Mother formerly served as the base of operations and was used to closed observe the development progress. It has since been transformed into a symbol of the Princess Mother’s commitment to improving living conditions for the people.</t>
  </si>
  <si>
    <t>-         Visit Mae Fah Luang Garden - Besides being a famous tourist destination, the Mae Fah Luang Garden creates jobs that train Doi Tung people more delicate skills in agriculture.</t>
  </si>
  <si>
    <t>-         Attend the color of Doi Tung Festival</t>
  </si>
  <si>
    <t>Afternoon</t>
  </si>
  <si>
    <t>-         Visit the Hall of Opium - While the Doi Tung Development Project helped solve the problems of drug supply, HRH the Princess Mother recognized that the fight against drugs also needs to address through drug demand. The Hall of Opium was created to help reduce the demand through interactive learning approach on opium in the Golden Triangle, an infamous area for its poppy fields, drug smugglers, and opium warlords, and elsewhere in the world</t>
  </si>
  <si>
    <t>-         Drive along Mekong river, visit Chiang Sean, the oldest settlements in the Kingdom of Thailand as early as the 7th century</t>
  </si>
  <si>
    <t>-         Dinner at the Golden Triangle (restaurant along Mekong river)</t>
  </si>
  <si>
    <t>Time to be discussed</t>
  </si>
  <si>
    <t>Visit coffee seedling nursery</t>
  </si>
  <si>
    <t>Coffee parchment drying</t>
  </si>
  <si>
    <t>Dry mill: coffee hulling, sorting, and storage</t>
  </si>
  <si>
    <t>Coffee roasting and packaging facilities</t>
  </si>
  <si>
    <t>Lunch</t>
  </si>
  <si>
    <t>Coffee cupping session</t>
  </si>
  <si>
    <t>Visit Cottage Industry Centre and Outlet - This “mid-stream” phase of development combines local wisdom, particularly of local women, and modern know-how and adds exponential value to hand-made products, making them highly marketable locally and internationally.</t>
  </si>
  <si>
    <t xml:space="preserve">·        Ceramic Factory </t>
  </si>
  <si>
    <t>·        Mulberry paper Factory</t>
  </si>
  <si>
    <t>·        Weaving Factory</t>
  </si>
  <si>
    <t>Special activity</t>
  </si>
  <si>
    <t>At Leisure</t>
  </si>
  <si>
    <t>Depart for the Akha village in Doi Tung</t>
  </si>
  <si>
    <t>Talking session with villagers and village walk</t>
  </si>
  <si>
    <t>Visit Chaang Moob coffee plantation at 1,300 amsl</t>
  </si>
  <si>
    <t>Lunch at Krua Tamnak</t>
  </si>
  <si>
    <t>Visit farmer’s coffee plantation – Talk with the farmer</t>
  </si>
  <si>
    <t>Observe the coffee cherry purchasing process</t>
  </si>
  <si>
    <t>Breakfast at Sala Leelawadee. Check out.</t>
  </si>
  <si>
    <t>Depart for Chiang Rai city</t>
  </si>
  <si>
    <r>
      <t>Day 1: Saturday 7</t>
    </r>
    <r>
      <rPr>
        <b/>
        <vertAlign val="superscript"/>
        <sz val="11"/>
        <color theme="1"/>
        <rFont val="Arial"/>
        <family val="2"/>
      </rPr>
      <t>th</t>
    </r>
    <r>
      <rPr>
        <b/>
        <sz val="11"/>
        <color theme="1"/>
        <rFont val="Arial"/>
        <family val="2"/>
      </rPr>
      <t xml:space="preserve"> January 2017</t>
    </r>
  </si>
  <si>
    <r>
      <t>Visit  the Mae Fah Luang Art and Culture Park -</t>
    </r>
    <r>
      <rPr>
        <b/>
        <sz val="11"/>
        <color theme="1"/>
        <rFont val="Arial"/>
        <family val="2"/>
      </rPr>
      <t xml:space="preserve"> </t>
    </r>
    <r>
      <rPr>
        <sz val="11"/>
        <color theme="1"/>
        <rFont val="Arial"/>
        <family val="2"/>
      </rPr>
      <t xml:space="preserve"> The first flagship project of the Mae Fah Luang Foundation</t>
    </r>
  </si>
  <si>
    <r>
      <t>Day 2: Sunday 8</t>
    </r>
    <r>
      <rPr>
        <b/>
        <vertAlign val="superscript"/>
        <sz val="11"/>
        <color theme="1"/>
        <rFont val="Arial"/>
        <family val="2"/>
      </rPr>
      <t>th</t>
    </r>
    <r>
      <rPr>
        <b/>
        <sz val="11"/>
        <color theme="1"/>
        <rFont val="Arial"/>
        <family val="2"/>
      </rPr>
      <t xml:space="preserve"> January 2017</t>
    </r>
  </si>
  <si>
    <r>
      <t>Day 3: Monday 9</t>
    </r>
    <r>
      <rPr>
        <b/>
        <vertAlign val="superscript"/>
        <sz val="11"/>
        <color theme="1"/>
        <rFont val="Arial"/>
        <family val="2"/>
      </rPr>
      <t>th</t>
    </r>
    <r>
      <rPr>
        <b/>
        <sz val="11"/>
        <color theme="1"/>
        <rFont val="Arial"/>
        <family val="2"/>
      </rPr>
      <t xml:space="preserve"> January 2017</t>
    </r>
  </si>
  <si>
    <r>
      <t>Day 4: Tuesday 10</t>
    </r>
    <r>
      <rPr>
        <b/>
        <vertAlign val="superscript"/>
        <sz val="11"/>
        <color theme="1"/>
        <rFont val="Arial"/>
        <family val="2"/>
      </rPr>
      <t>th</t>
    </r>
    <r>
      <rPr>
        <b/>
        <sz val="11"/>
        <color theme="1"/>
        <rFont val="Arial"/>
        <family val="2"/>
      </rPr>
      <t xml:space="preserve"> January 2017</t>
    </r>
  </si>
  <si>
    <r>
      <t>Day 5:</t>
    </r>
    <r>
      <rPr>
        <sz val="11"/>
        <color theme="1"/>
        <rFont val="Arial"/>
        <family val="2"/>
      </rPr>
      <t xml:space="preserve"> </t>
    </r>
    <r>
      <rPr>
        <b/>
        <sz val="11"/>
        <color theme="1"/>
        <rFont val="Arial"/>
        <family val="2"/>
      </rPr>
      <t xml:space="preserve"> Wednesday 11</t>
    </r>
    <r>
      <rPr>
        <b/>
        <vertAlign val="superscript"/>
        <sz val="11"/>
        <color theme="1"/>
        <rFont val="Arial"/>
        <family val="2"/>
      </rPr>
      <t>th</t>
    </r>
    <r>
      <rPr>
        <b/>
        <sz val="11"/>
        <color theme="1"/>
        <rFont val="Arial"/>
        <family val="2"/>
      </rPr>
      <t xml:space="preserve"> January 2017</t>
    </r>
  </si>
  <si>
    <t>กิจกรรม/คณะ</t>
  </si>
  <si>
    <t>จำนวนคน</t>
  </si>
  <si>
    <t>รายการ</t>
  </si>
  <si>
    <t>หน่วย</t>
  </si>
  <si>
    <t>ราคาขายต่อหน่วย</t>
  </si>
  <si>
    <t>ต้นทุนต่อหน่วย</t>
  </si>
  <si>
    <t>จำนวน</t>
  </si>
  <si>
    <t>รวมราคาขาย</t>
  </si>
  <si>
    <t>รวมราคาทุน</t>
  </si>
  <si>
    <t>ส่วนต่าง</t>
  </si>
  <si>
    <t>% กำไร/รายการ</t>
  </si>
  <si>
    <t>หมายเหตุ</t>
  </si>
  <si>
    <t>สถานที่</t>
  </si>
  <si>
    <t>ห้องประชุม</t>
  </si>
  <si>
    <t>ห้องออดิทอเรียม</t>
  </si>
  <si>
    <t>ชม.</t>
  </si>
  <si>
    <t>ห้องประชุมวีไอพี</t>
  </si>
  <si>
    <t>ห้องประชุมหอแห่งแรงบันดาลใจ</t>
  </si>
  <si>
    <t>ห้องคาราโอเกะ</t>
  </si>
  <si>
    <t>ครั้ง</t>
  </si>
  <si>
    <t>สถานที่ท่องเที่ยว</t>
  </si>
  <si>
    <t>สวนแม่ฟ้าหลวง</t>
  </si>
  <si>
    <t>ครั้ง/คน</t>
  </si>
  <si>
    <t>คน</t>
  </si>
  <si>
    <t>เด็ก</t>
  </si>
  <si>
    <t>หอแห่งแรงบันดาลใจ</t>
  </si>
  <si>
    <t>พระตำหนักดอยตุง</t>
  </si>
  <si>
    <t>บัตรรวม</t>
  </si>
  <si>
    <t>หอฝิ่น คนไทย</t>
  </si>
  <si>
    <t>หอฝิ่น ต่างชาติ</t>
  </si>
  <si>
    <t>สวนรุกขชาติดอยช้างมูบ</t>
  </si>
  <si>
    <t>ไร่แม่ฟ้าหลวง คนไทย</t>
  </si>
  <si>
    <t>ไร่แม่ฟ้าหลวง ต่างชาติ</t>
  </si>
  <si>
    <t>Site (ค่าใช้บริการและบำรุงสถานที่)</t>
  </si>
  <si>
    <t>ลานคลับ 31</t>
  </si>
  <si>
    <t>แปลงกาแฟชาวบ้าน</t>
  </si>
  <si>
    <t>52 ไร่</t>
  </si>
  <si>
    <t>สวนสัตว์</t>
  </si>
  <si>
    <t>รวม</t>
  </si>
  <si>
    <t>การเดินทาง</t>
  </si>
  <si>
    <t>รถดอยตุง</t>
  </si>
  <si>
    <t>4 WD (VIP)</t>
  </si>
  <si>
    <t>บาท/เที่ยว</t>
  </si>
  <si>
    <t>วัน</t>
  </si>
  <si>
    <t>รถกระบะไม่มีหลังคา</t>
  </si>
  <si>
    <t>รถกระบะมีหลังคา</t>
  </si>
  <si>
    <t>คัน/วัน</t>
  </si>
  <si>
    <t>รถตู้ ครึ่งวัน</t>
  </si>
  <si>
    <t>รถตู้เต็มวัน</t>
  </si>
  <si>
    <t>รถ 6 ล้อขนของ</t>
  </si>
  <si>
    <t>อาหาร รวมน้ำดื่ม</t>
  </si>
  <si>
    <t>อาหารคณะ</t>
  </si>
  <si>
    <t>อาหารเช้า</t>
  </si>
  <si>
    <t>มื้อ*คน</t>
  </si>
  <si>
    <t>อาหารว่างเช้า</t>
  </si>
  <si>
    <t>อาหารกลางวัน</t>
  </si>
  <si>
    <t>อาหารว่างบ่าย</t>
  </si>
  <si>
    <t>อาหารเย็น</t>
  </si>
  <si>
    <t>อาหารวิทยากร</t>
  </si>
  <si>
    <t>อาหารว่าง</t>
  </si>
  <si>
    <t>อาหารเจ้าหน้าที่และคนงาน</t>
  </si>
  <si>
    <t>อาหารกลางวัน (วันเตรียม)</t>
  </si>
  <si>
    <t>Manpower</t>
  </si>
  <si>
    <t>ภายใน</t>
  </si>
  <si>
    <t>CEO</t>
  </si>
  <si>
    <t>man-day</t>
  </si>
  <si>
    <t>CDO</t>
  </si>
  <si>
    <t>Director</t>
  </si>
  <si>
    <t>Manager/ Senior officer</t>
  </si>
  <si>
    <t>คน*วัน</t>
  </si>
  <si>
    <t>Officer</t>
  </si>
  <si>
    <t>ภายนอก</t>
  </si>
  <si>
    <t>อบต.</t>
  </si>
  <si>
    <t>ชาวบ้านร่วมสนทนา</t>
  </si>
  <si>
    <t>วิทยากรชาวบ้าน</t>
  </si>
  <si>
    <t>ศิลปิน</t>
  </si>
  <si>
    <t>วิทยากรกระบวนการ</t>
  </si>
  <si>
    <t>ค่าเดินทาง/เบี้ยเลี้ยง/ที่พัก</t>
  </si>
  <si>
    <t>คน*เที่ยว</t>
  </si>
  <si>
    <t>ค่าเดินทางวิทยากรจาก...</t>
  </si>
  <si>
    <t>เบี้ยเลี้ยงเจ้าหน้าที่</t>
  </si>
  <si>
    <t>คน/วัน</t>
  </si>
  <si>
    <t>ค่าที่พักวิทยากร</t>
  </si>
  <si>
    <t>บาท/คืน</t>
  </si>
  <si>
    <t>เบี้ยเลี้ยงคนงาน</t>
  </si>
  <si>
    <t>แรง</t>
  </si>
  <si>
    <t>ฟลิปชาร์ตและครื่องเขียน</t>
  </si>
  <si>
    <t>ชุด</t>
  </si>
  <si>
    <t>ใบ</t>
  </si>
  <si>
    <t>กรวยดอกไม้</t>
  </si>
  <si>
    <t>เล่ม</t>
  </si>
  <si>
    <t>เศษผ้า</t>
  </si>
  <si>
    <t>?</t>
  </si>
  <si>
    <t>บิสกิตเซรามิก</t>
  </si>
  <si>
    <t>ชิ้น</t>
  </si>
  <si>
    <t>ดินปั้นเซรามิก</t>
  </si>
  <si>
    <t>ก้อน</t>
  </si>
  <si>
    <t>ค่าอบ</t>
  </si>
  <si>
    <t>บาท/ชิ้น</t>
  </si>
  <si>
    <t>ค่าส่ง</t>
  </si>
  <si>
    <t>อุปกรณ์ปลูกป่า</t>
  </si>
  <si>
    <t>กระดาษแข็ง</t>
  </si>
  <si>
    <t>แผ่น</t>
  </si>
  <si>
    <t>กาว</t>
  </si>
  <si>
    <t>ขวด</t>
  </si>
  <si>
    <t>ห้องน้ำชั่วคราว</t>
  </si>
  <si>
    <t>ผ้าเย็น</t>
  </si>
  <si>
    <t>ผืน</t>
  </si>
  <si>
    <t>น้ำแดง</t>
  </si>
  <si>
    <t>แผนที่ เอกสารแจกเพื่อเตรียมตัว</t>
  </si>
  <si>
    <t>แป้งโด</t>
  </si>
  <si>
    <t>ปอมปอม</t>
  </si>
  <si>
    <t>ไม้ต่อขา</t>
  </si>
  <si>
    <t>ถุงมือ</t>
  </si>
  <si>
    <t>รองเท้าบูท</t>
  </si>
  <si>
    <t>โครงฝาย</t>
  </si>
  <si>
    <t>Day use room</t>
  </si>
  <si>
    <t>เครื่องเสียง</t>
  </si>
  <si>
    <t>สัดส่วนต่อยอดรวม</t>
  </si>
  <si>
    <t>เกลี่ยค่าบริหารจัดการ</t>
  </si>
  <si>
    <t>ราคาขาย/คน</t>
  </si>
  <si>
    <t>ราคาทุน/คน</t>
  </si>
  <si>
    <t>อาหาร</t>
  </si>
  <si>
    <t>ค่าบริหารจัดการ</t>
  </si>
  <si>
    <t>รวมทั้งสิ้น</t>
  </si>
  <si>
    <t>ราคาขาย</t>
  </si>
  <si>
    <t>ราคาทุน</t>
  </si>
  <si>
    <t>กำไร/คน</t>
  </si>
  <si>
    <t>คิดเป็นต่อคน</t>
  </si>
  <si>
    <t>ค่า Tour ต่อคน</t>
  </si>
  <si>
    <t>บาท</t>
  </si>
  <si>
    <t>Margin ค่าทัวร์</t>
  </si>
  <si>
    <t>Margin ค่าห้อง</t>
  </si>
  <si>
    <t>บาท/คน</t>
  </si>
  <si>
    <t>Total Margin</t>
  </si>
  <si>
    <t>คิดเป็นต่อวัน</t>
  </si>
  <si>
    <t>JTB Coffee Tour</t>
  </si>
  <si>
    <t>สถานที่ปิกนิกแปลงกาแฟ</t>
  </si>
  <si>
    <t>บาท/วัน</t>
  </si>
  <si>
    <t>Ice refill</t>
  </si>
  <si>
    <t>แปลงกาแฟ</t>
  </si>
  <si>
    <t>เก็บกาแฟ</t>
  </si>
  <si>
    <t>Special activiites at Pangpraratchatan</t>
  </si>
  <si>
    <t>ชม.*ครั้ง</t>
  </si>
  <si>
    <t>19.00 - 22.00 คืนวันที่ 7, 8, 10</t>
  </si>
  <si>
    <t>ลีลาวดี</t>
  </si>
  <si>
    <t>BBQ 52 ไร่</t>
  </si>
  <si>
    <t>ทานมาเอง</t>
  </si>
  <si>
    <t>ทานเองจ่ายเองที่ชีวิตธรรมดา</t>
  </si>
  <si>
    <t>คลับ 31</t>
  </si>
  <si>
    <t>รวมอยู่ในค่าห้อง</t>
  </si>
  <si>
    <t>ทานเองจ่ายเองในงานสีสัน</t>
  </si>
  <si>
    <t>รวมค่าจัดสถานที่ กางร่ม ปูเสื่อ</t>
  </si>
  <si>
    <t>โรงคั่วหรือปางพระราชทาน</t>
  </si>
  <si>
    <t>จัดเป็น snack box กรณีคนน้อย</t>
  </si>
  <si>
    <t>รวมค่าจัดสถานที่ เตาปิ้ง ค่าล่วงเวลาพนักงาน ไฟฟ้า และลำโพงเคลื่อนที่ (หากต้องการ) ไม่รวมค่าเบียร์/เครื่องดื่มแอลกอฮอลล์</t>
  </si>
  <si>
    <t>ไม่รวมค่าเบียร์/เครื่องดื่มแอลกอฮอลล์</t>
  </si>
  <si>
    <t>ครัวตำหนัก</t>
  </si>
  <si>
    <t>ศาลาลีลาวดี</t>
  </si>
  <si>
    <t>แอน</t>
  </si>
  <si>
    <t>พี่ไก่</t>
  </si>
  <si>
    <t>วันที่ 9</t>
  </si>
  <si>
    <t>อยู่กับคณะตลอด ไม่คิดวันเดินทางกลับ</t>
  </si>
  <si>
    <t>อ.มาร์ติน</t>
  </si>
  <si>
    <t>LU</t>
  </si>
  <si>
    <t>พี่หลวง</t>
  </si>
  <si>
    <t>สังคม</t>
  </si>
  <si>
    <t>วันที่ 9, 10</t>
  </si>
  <si>
    <t>วันที่ 10</t>
  </si>
  <si>
    <t>วันที่ 8</t>
  </si>
  <si>
    <t>วันที่ 7, 9,11</t>
  </si>
  <si>
    <t>คัน*วัน</t>
  </si>
  <si>
    <t>คัน*เที่ยว</t>
  </si>
  <si>
    <t>รถกระเป๋า</t>
  </si>
  <si>
    <t>วันที่ 7, 11</t>
  </si>
  <si>
    <t>Service car</t>
  </si>
  <si>
    <t>วันที่ 10 นั่งคันละ 3 คน ไม่รวมพขร. +แอน</t>
  </si>
  <si>
    <t>ส่วนล่วงหน้า</t>
  </si>
  <si>
    <t>ผญบ.</t>
  </si>
  <si>
    <t>เจ้าของแปลง</t>
  </si>
  <si>
    <t>ค่าเดินทางวิทยากรจาก กทม (ไป-กลับ)</t>
  </si>
  <si>
    <t>Cupping</t>
  </si>
  <si>
    <t>ครั้ง*คน</t>
  </si>
  <si>
    <t>ทำสมุด/ช้อนสา</t>
  </si>
  <si>
    <t>ประมาณการ</t>
  </si>
  <si>
    <t>Deluxe 4RN High Season</t>
  </si>
  <si>
    <t>กิจกรรม</t>
  </si>
  <si>
    <t>Fixed</t>
  </si>
  <si>
    <t>Variable</t>
  </si>
  <si>
    <t>S Variable</t>
  </si>
  <si>
    <t>Price per person</t>
  </si>
  <si>
    <t>Van</t>
  </si>
  <si>
    <t>4WD</t>
  </si>
  <si>
    <t>van</t>
  </si>
  <si>
    <t>No. of guests</t>
  </si>
  <si>
    <t>pax</t>
  </si>
  <si>
    <t>No. of RN</t>
  </si>
  <si>
    <t>Grand total selling price</t>
  </si>
  <si>
    <t>1 pax</t>
  </si>
  <si>
    <t>Tour Selling price</t>
  </si>
  <si>
    <t>Tour Margin</t>
  </si>
  <si>
    <t>Accomodation selling price</t>
  </si>
  <si>
    <t>ไม่จัด</t>
  </si>
  <si>
    <t>ค่าห้องพัก wholesales 1,800 บาท/RN</t>
  </si>
  <si>
    <t>Wholesales rate high season (THB/room/night)</t>
  </si>
  <si>
    <t xml:space="preserve"> 7 - 11 January 2016</t>
  </si>
  <si>
    <t>ราคาต่อ 10 - 15 คน</t>
  </si>
  <si>
    <t>ราคาต่อ  15 - 20 คน</t>
  </si>
  <si>
    <t>Tour Cost</t>
  </si>
  <si>
    <t>Cost per person</t>
  </si>
  <si>
    <t>% of cost</t>
  </si>
  <si>
    <t>% of Margin</t>
  </si>
  <si>
    <t>Total Cost</t>
  </si>
  <si>
    <t>Cost</t>
  </si>
  <si>
    <t>Ceiling</t>
  </si>
  <si>
    <t>Selling price</t>
  </si>
  <si>
    <t>อัตราทด</t>
  </si>
  <si>
    <t>Tree top</t>
  </si>
  <si>
    <t>ร้านอาหารริมน้ำโขง</t>
  </si>
  <si>
    <t>Price per day</t>
  </si>
  <si>
    <t>Package</t>
  </si>
  <si>
    <t>Room</t>
  </si>
  <si>
    <t>Tour</t>
  </si>
  <si>
    <t>extra bed</t>
  </si>
  <si>
    <t>Package X</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</si>
</sst>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87" formatCode="_(* #,##0.00_);_(* \(#,##0.00\);_(* &quot;-&quot;??_);_(@_)"/>
    <numFmt numFmtId="188" formatCode="_(* #,##0_);_(* \(#,##0\);_(* &quot;-&quot;??_);_(@_)"/>
    <numFmt numFmtId="189" formatCode="_(* #,##0.0_);_(* \(#,##0.0\);_(* &quot;-&quot;??_);_(@_)"/>
  </numFmts>
  <fonts count="19" x14ac:knownFonts="1">
    <font>
      <sz val="11"/>
      <color theme="1"/>
      <name val="Tahoma"/>
      <family val="2"/>
      <charset val="222"/>
      <scheme val="minor"/>
    </font>
    <font>
      <sz val="11"/>
      <color theme="1"/>
      <name val="Tahoma"/>
      <family val="2"/>
      <scheme val="minor"/>
    </font>
    <font>
      <b/>
      <sz val="11"/>
      <color theme="1"/>
      <name val="Tahoma"/>
      <family val="2"/>
      <scheme val="minor"/>
    </font>
    <font>
      <sz val="11"/>
      <color theme="1"/>
      <name val="Tahoma"/>
      <family val="2"/>
      <charset val="222"/>
      <scheme val="minor"/>
    </font>
    <font>
      <sz val="11"/>
      <color theme="1"/>
      <name val="Arial"/>
      <family val="2"/>
    </font>
    <font>
      <b/>
      <sz val="11"/>
      <color theme="1"/>
      <name val="Arial"/>
      <family val="2"/>
    </font>
    <font>
      <b/>
      <sz val="11"/>
      <color theme="0"/>
      <name val="Arial"/>
      <family val="2"/>
    </font>
    <font>
      <b/>
      <vertAlign val="superscript"/>
      <sz val="11"/>
      <color theme="1"/>
      <name val="Arial"/>
      <family val="2"/>
    </font>
    <font>
      <sz val="11"/>
      <color rgb="FFFF0000"/>
      <name val="Arial"/>
      <family val="2"/>
    </font>
    <font>
      <sz val="11"/>
      <color rgb="FF000000"/>
      <name val="Arial"/>
      <family val="2"/>
    </font>
    <font>
      <b/>
      <sz val="14"/>
      <color theme="1"/>
      <name val="Browallia New"/>
      <family val="2"/>
    </font>
    <font>
      <sz val="14"/>
      <color theme="1"/>
      <name val="Browallia New"/>
      <family val="2"/>
    </font>
    <font>
      <sz val="14"/>
      <name val="Browallia New"/>
      <family val="2"/>
    </font>
    <font>
      <b/>
      <sz val="14"/>
      <name val="Browallia New"/>
      <family val="2"/>
    </font>
    <font>
      <sz val="14"/>
      <color rgb="FF0070C0"/>
      <name val="Browallia New"/>
      <family val="2"/>
    </font>
    <font>
      <sz val="14"/>
      <color rgb="FFFF33CC"/>
      <name val="Browallia New"/>
      <family val="2"/>
    </font>
    <font>
      <sz val="14"/>
      <color rgb="FFFF0000"/>
      <name val="Browallia New"/>
      <family val="2"/>
    </font>
    <font>
      <u/>
      <sz val="14"/>
      <color theme="1"/>
      <name val="Browallia New"/>
      <family val="2"/>
    </font>
    <font>
      <b/>
      <u/>
      <sz val="11"/>
      <color theme="1"/>
      <name val="Tahoma"/>
      <family val="2"/>
      <scheme val="minor"/>
    </font>
  </fonts>
  <fills count="9">
    <fill>
      <patternFill patternType="none"/>
    </fill>
    <fill>
      <patternFill patternType="gray125"/>
    </fill>
    <fill>
      <patternFill patternType="solid">
        <fgColor rgb="FFFFFF00"/>
        <bgColor indexed="64"/>
      </patternFill>
    </fill>
    <fill>
      <patternFill patternType="solid">
        <fgColor rgb="FF003366"/>
        <bgColor indexed="64"/>
      </patternFill>
    </fill>
    <fill>
      <patternFill patternType="solid">
        <fgColor theme="4"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92D050"/>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bottom style="double">
        <color indexed="64"/>
      </bottom>
      <diagonal/>
    </border>
    <border>
      <left/>
      <right/>
      <top style="thin">
        <color indexed="64"/>
      </top>
      <bottom style="medium">
        <color indexed="64"/>
      </bottom>
      <diagonal/>
    </border>
    <border>
      <left/>
      <right/>
      <top/>
      <bottom style="medium">
        <color indexed="64"/>
      </bottom>
      <diagonal/>
    </border>
    <border>
      <left style="thin">
        <color auto="1"/>
      </left>
      <right/>
      <top/>
      <bottom/>
      <diagonal/>
    </border>
  </borders>
  <cellStyleXfs count="3">
    <xf numFmtId="0" fontId="0" fillId="0" borderId="0"/>
    <xf numFmtId="187" fontId="3" fillId="0" borderId="0" applyFont="0" applyFill="0" applyBorder="0" applyAlignment="0" applyProtection="0"/>
    <xf numFmtId="9" fontId="3" fillId="0" borderId="0" applyFont="0" applyFill="0" applyBorder="0" applyAlignment="0" applyProtection="0"/>
  </cellStyleXfs>
  <cellXfs count="196">
    <xf numFmtId="0" fontId="0" fillId="0" borderId="0" xfId="0"/>
    <xf numFmtId="188" fontId="0" fillId="0" borderId="0" xfId="0" applyNumberFormat="1"/>
    <xf numFmtId="0" fontId="4" fillId="0" borderId="0" xfId="0" applyFont="1"/>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4" fillId="0" borderId="11" xfId="0" applyFont="1" applyBorder="1" applyAlignment="1">
      <alignment vertical="center" wrapText="1"/>
    </xf>
    <xf numFmtId="0" fontId="4" fillId="0" borderId="9" xfId="0" applyFont="1" applyBorder="1" applyAlignment="1">
      <alignment vertical="center" wrapText="1"/>
    </xf>
    <xf numFmtId="2" fontId="4" fillId="0" borderId="8" xfId="0" applyNumberFormat="1" applyFont="1" applyBorder="1" applyAlignment="1">
      <alignment horizontal="center" vertical="center" wrapText="1"/>
    </xf>
    <xf numFmtId="0" fontId="4" fillId="0" borderId="9" xfId="0" applyFont="1" applyBorder="1" applyAlignment="1">
      <alignment horizontal="left" vertical="center" wrapText="1" indent="2"/>
    </xf>
    <xf numFmtId="0" fontId="4" fillId="0" borderId="11" xfId="0" applyFont="1" applyBorder="1" applyAlignment="1">
      <alignment horizontal="left" vertical="center" wrapText="1" indent="2"/>
    </xf>
    <xf numFmtId="20" fontId="5" fillId="0" borderId="0" xfId="0" applyNumberFormat="1" applyFont="1" applyFill="1" applyBorder="1" applyAlignment="1">
      <alignment vertical="top" wrapText="1"/>
    </xf>
    <xf numFmtId="0" fontId="5" fillId="0" borderId="0" xfId="0" applyFont="1" applyFill="1" applyBorder="1" applyAlignment="1">
      <alignment vertical="top" wrapText="1"/>
    </xf>
    <xf numFmtId="0" fontId="5" fillId="0" borderId="0" xfId="0" applyFont="1" applyFill="1" applyBorder="1"/>
    <xf numFmtId="0" fontId="4" fillId="0" borderId="11" xfId="0" applyFont="1" applyBorder="1" applyAlignment="1">
      <alignment horizontal="left" vertical="center" wrapText="1" indent="5"/>
    </xf>
    <xf numFmtId="0" fontId="4" fillId="0" borderId="9" xfId="0" applyFont="1" applyBorder="1" applyAlignment="1">
      <alignment horizontal="left" vertical="center" wrapText="1" indent="5"/>
    </xf>
    <xf numFmtId="0" fontId="8" fillId="0" borderId="9" xfId="0" applyFont="1" applyBorder="1" applyAlignment="1">
      <alignment vertical="center" wrapText="1"/>
    </xf>
    <xf numFmtId="0" fontId="9" fillId="0" borderId="0" xfId="0" applyFont="1" applyAlignment="1">
      <alignment vertical="center"/>
    </xf>
    <xf numFmtId="0" fontId="4" fillId="0" borderId="0" xfId="0" applyFont="1" applyBorder="1" applyAlignment="1">
      <alignment horizontal="center"/>
    </xf>
    <xf numFmtId="0" fontId="10" fillId="0" borderId="0" xfId="0" applyFont="1" applyBorder="1" applyAlignment="1">
      <alignment vertical="top"/>
    </xf>
    <xf numFmtId="0" fontId="11" fillId="0" borderId="0" xfId="0" applyFont="1" applyBorder="1" applyAlignment="1">
      <alignment vertical="top"/>
    </xf>
    <xf numFmtId="188" fontId="11" fillId="0" borderId="0" xfId="1" applyNumberFormat="1" applyFont="1" applyFill="1" applyBorder="1" applyAlignment="1">
      <alignment horizontal="right" vertical="top"/>
    </xf>
    <xf numFmtId="188" fontId="12" fillId="2" borderId="0" xfId="1" applyNumberFormat="1" applyFont="1" applyFill="1" applyBorder="1" applyAlignment="1">
      <alignment vertical="top"/>
    </xf>
    <xf numFmtId="188" fontId="14" fillId="0" borderId="0" xfId="1" applyNumberFormat="1" applyFont="1" applyAlignment="1">
      <alignment vertical="top"/>
    </xf>
    <xf numFmtId="9" fontId="14" fillId="0" borderId="0" xfId="2" applyFont="1" applyAlignment="1">
      <alignment vertical="top"/>
    </xf>
    <xf numFmtId="0" fontId="11" fillId="0" borderId="0" xfId="0" applyFont="1" applyAlignment="1">
      <alignment vertical="top" wrapText="1"/>
    </xf>
    <xf numFmtId="0" fontId="11" fillId="0" borderId="0" xfId="0" applyFont="1" applyAlignment="1">
      <alignment vertical="top"/>
    </xf>
    <xf numFmtId="188" fontId="11" fillId="0" borderId="0" xfId="1" applyNumberFormat="1" applyFont="1" applyFill="1" applyBorder="1" applyAlignment="1">
      <alignment vertical="top"/>
    </xf>
    <xf numFmtId="0" fontId="0" fillId="7" borderId="0" xfId="0" applyFill="1"/>
    <xf numFmtId="188" fontId="0" fillId="7" borderId="0" xfId="0" applyNumberFormat="1" applyFill="1"/>
    <xf numFmtId="0" fontId="0" fillId="0" borderId="0" xfId="0" applyFill="1"/>
    <xf numFmtId="0" fontId="2" fillId="7" borderId="0" xfId="0" applyFont="1" applyFill="1"/>
    <xf numFmtId="0" fontId="2" fillId="7" borderId="0" xfId="0" applyFont="1" applyFill="1" applyBorder="1"/>
    <xf numFmtId="0" fontId="0" fillId="7" borderId="0" xfId="0" applyFill="1" applyBorder="1"/>
    <xf numFmtId="0" fontId="2" fillId="7" borderId="0" xfId="0" applyFont="1" applyFill="1" applyBorder="1" applyAlignment="1">
      <alignment horizontal="left"/>
    </xf>
    <xf numFmtId="188" fontId="2" fillId="7" borderId="0" xfId="0" applyNumberFormat="1" applyFont="1" applyFill="1" applyBorder="1"/>
    <xf numFmtId="9" fontId="0" fillId="7" borderId="0" xfId="2" applyFont="1" applyFill="1"/>
    <xf numFmtId="0" fontId="2" fillId="7" borderId="0" xfId="0" applyFont="1" applyFill="1" applyAlignment="1">
      <alignment horizontal="left"/>
    </xf>
    <xf numFmtId="188" fontId="0" fillId="7" borderId="0" xfId="1" applyNumberFormat="1" applyFont="1" applyFill="1"/>
    <xf numFmtId="188" fontId="0" fillId="7" borderId="0" xfId="0" applyNumberFormat="1" applyFill="1" applyBorder="1"/>
    <xf numFmtId="9" fontId="0" fillId="7" borderId="0" xfId="2" applyFont="1" applyFill="1" applyBorder="1"/>
    <xf numFmtId="187" fontId="0" fillId="0" borderId="0" xfId="0" applyNumberFormat="1"/>
    <xf numFmtId="0" fontId="0" fillId="8" borderId="0" xfId="0" applyFill="1"/>
    <xf numFmtId="0" fontId="10" fillId="0" borderId="0" xfId="0" applyFont="1" applyBorder="1" applyAlignment="1">
      <alignment horizontal="right" vertical="top" wrapText="1"/>
    </xf>
    <xf numFmtId="0" fontId="10" fillId="0" borderId="0" xfId="0" applyFont="1" applyAlignment="1">
      <alignment vertical="top"/>
    </xf>
    <xf numFmtId="0" fontId="11" fillId="2" borderId="0" xfId="0" applyFont="1" applyFill="1" applyAlignment="1">
      <alignment horizontal="left" vertical="top" wrapText="1"/>
    </xf>
    <xf numFmtId="0" fontId="11" fillId="0" borderId="0" xfId="0" applyFont="1" applyAlignment="1">
      <alignment horizontal="right" vertical="top"/>
    </xf>
    <xf numFmtId="0" fontId="12" fillId="0" borderId="0" xfId="0" applyFont="1" applyAlignment="1">
      <alignment vertical="top"/>
    </xf>
    <xf numFmtId="9" fontId="11" fillId="0" borderId="0" xfId="2" applyFont="1" applyAlignment="1">
      <alignment vertical="top"/>
    </xf>
    <xf numFmtId="0" fontId="13" fillId="0" borderId="1" xfId="0" applyFont="1" applyFill="1" applyBorder="1" applyAlignment="1">
      <alignment vertical="top"/>
    </xf>
    <xf numFmtId="0" fontId="12" fillId="0" borderId="1" xfId="0" applyFont="1" applyFill="1" applyBorder="1" applyAlignment="1">
      <alignment vertical="top"/>
    </xf>
    <xf numFmtId="0" fontId="13" fillId="0" borderId="1" xfId="0" applyFont="1" applyFill="1" applyBorder="1" applyAlignment="1">
      <alignment horizontal="right" vertical="top" wrapText="1"/>
    </xf>
    <xf numFmtId="0" fontId="13" fillId="0" borderId="1" xfId="0" applyFont="1" applyFill="1" applyBorder="1" applyAlignment="1">
      <alignment horizontal="center" vertical="top"/>
    </xf>
    <xf numFmtId="9" fontId="13" fillId="0" borderId="1" xfId="2" applyFont="1" applyFill="1" applyBorder="1" applyAlignment="1">
      <alignment vertical="top"/>
    </xf>
    <xf numFmtId="0" fontId="13" fillId="0" borderId="1" xfId="0" applyFont="1" applyFill="1" applyBorder="1" applyAlignment="1">
      <alignment vertical="top" wrapText="1"/>
    </xf>
    <xf numFmtId="0" fontId="12" fillId="0" borderId="0" xfId="0" applyFont="1" applyFill="1" applyAlignment="1">
      <alignment vertical="top"/>
    </xf>
    <xf numFmtId="0" fontId="10" fillId="0" borderId="0" xfId="0" applyFont="1" applyAlignment="1">
      <alignment horizontal="right" vertical="top" wrapText="1"/>
    </xf>
    <xf numFmtId="188" fontId="11" fillId="0" borderId="0" xfId="1" applyNumberFormat="1" applyFont="1" applyAlignment="1">
      <alignment horizontal="right" vertical="top"/>
    </xf>
    <xf numFmtId="188" fontId="11" fillId="0" borderId="0" xfId="1" applyNumberFormat="1" applyFont="1" applyFill="1" applyAlignment="1">
      <alignment horizontal="right" vertical="top"/>
    </xf>
    <xf numFmtId="188" fontId="12" fillId="2" borderId="0" xfId="1" applyNumberFormat="1" applyFont="1" applyFill="1" applyAlignment="1">
      <alignment vertical="top"/>
    </xf>
    <xf numFmtId="188" fontId="11" fillId="0" borderId="0" xfId="0" applyNumberFormat="1" applyFont="1" applyAlignment="1">
      <alignment vertical="top"/>
    </xf>
    <xf numFmtId="188" fontId="11" fillId="0" borderId="0" xfId="1" applyNumberFormat="1" applyFont="1" applyAlignment="1">
      <alignment vertical="top"/>
    </xf>
    <xf numFmtId="188" fontId="12" fillId="0" borderId="0" xfId="1" applyNumberFormat="1" applyFont="1" applyAlignment="1">
      <alignment vertical="top"/>
    </xf>
    <xf numFmtId="0" fontId="11" fillId="0" borderId="0" xfId="0" applyFont="1" applyAlignment="1">
      <alignment horizontal="left" vertical="top" wrapText="1"/>
    </xf>
    <xf numFmtId="0" fontId="10" fillId="0" borderId="1" xfId="0" applyFont="1" applyBorder="1" applyAlignment="1">
      <alignment vertical="top"/>
    </xf>
    <xf numFmtId="0" fontId="11" fillId="0" borderId="1" xfId="0" applyFont="1" applyBorder="1" applyAlignment="1">
      <alignment vertical="top"/>
    </xf>
    <xf numFmtId="0" fontId="10" fillId="0" borderId="1" xfId="0" applyFont="1" applyBorder="1" applyAlignment="1">
      <alignment horizontal="right" vertical="top" wrapText="1"/>
    </xf>
    <xf numFmtId="188" fontId="11" fillId="0" borderId="1" xfId="1" applyNumberFormat="1" applyFont="1" applyFill="1" applyBorder="1" applyAlignment="1">
      <alignment vertical="top"/>
    </xf>
    <xf numFmtId="188" fontId="11" fillId="0" borderId="1" xfId="1" applyNumberFormat="1" applyFont="1" applyFill="1" applyBorder="1" applyAlignment="1">
      <alignment horizontal="right" vertical="top"/>
    </xf>
    <xf numFmtId="188" fontId="12" fillId="2" borderId="1" xfId="1" applyNumberFormat="1" applyFont="1" applyFill="1" applyBorder="1" applyAlignment="1">
      <alignment vertical="top"/>
    </xf>
    <xf numFmtId="188" fontId="14" fillId="0" borderId="1" xfId="1" applyNumberFormat="1" applyFont="1" applyBorder="1" applyAlignment="1">
      <alignment vertical="top"/>
    </xf>
    <xf numFmtId="0" fontId="10" fillId="0" borderId="5" xfId="0" applyFont="1" applyBorder="1" applyAlignment="1">
      <alignment vertical="top"/>
    </xf>
    <xf numFmtId="0" fontId="11" fillId="0" borderId="5" xfId="0" applyFont="1" applyBorder="1" applyAlignment="1">
      <alignment vertical="top"/>
    </xf>
    <xf numFmtId="0" fontId="10" fillId="0" borderId="5" xfId="0" applyFont="1" applyBorder="1" applyAlignment="1">
      <alignment horizontal="right" vertical="top" wrapText="1"/>
    </xf>
    <xf numFmtId="188" fontId="11" fillId="0" borderId="5" xfId="1" applyNumberFormat="1" applyFont="1" applyBorder="1" applyAlignment="1">
      <alignment vertical="top"/>
    </xf>
    <xf numFmtId="188" fontId="11" fillId="0" borderId="5" xfId="1" applyNumberFormat="1" applyFont="1" applyBorder="1" applyAlignment="1">
      <alignment horizontal="right" vertical="top"/>
    </xf>
    <xf numFmtId="188" fontId="12" fillId="0" borderId="5" xfId="1" applyNumberFormat="1" applyFont="1" applyBorder="1" applyAlignment="1">
      <alignment vertical="top"/>
    </xf>
    <xf numFmtId="188" fontId="14" fillId="0" borderId="5" xfId="1" applyNumberFormat="1" applyFont="1" applyBorder="1" applyAlignment="1">
      <alignment vertical="top"/>
    </xf>
    <xf numFmtId="9" fontId="14" fillId="0" borderId="5" xfId="2" applyFont="1" applyBorder="1" applyAlignment="1">
      <alignment vertical="top"/>
    </xf>
    <xf numFmtId="0" fontId="11" fillId="0" borderId="5" xfId="0" applyFont="1" applyBorder="1" applyAlignment="1">
      <alignment vertical="top" wrapText="1"/>
    </xf>
    <xf numFmtId="188" fontId="11" fillId="0" borderId="0" xfId="1" applyNumberFormat="1" applyFont="1" applyBorder="1" applyAlignment="1">
      <alignment vertical="top"/>
    </xf>
    <xf numFmtId="188" fontId="11" fillId="0" borderId="0" xfId="1" applyNumberFormat="1" applyFont="1" applyBorder="1" applyAlignment="1">
      <alignment horizontal="right" vertical="top"/>
    </xf>
    <xf numFmtId="188" fontId="12" fillId="0" borderId="0" xfId="1" applyNumberFormat="1" applyFont="1" applyBorder="1" applyAlignment="1">
      <alignment vertical="top"/>
    </xf>
    <xf numFmtId="188" fontId="14" fillId="0" borderId="0" xfId="1" applyNumberFormat="1" applyFont="1" applyBorder="1" applyAlignment="1">
      <alignment vertical="top"/>
    </xf>
    <xf numFmtId="9" fontId="14" fillId="0" borderId="0" xfId="2" applyFont="1" applyBorder="1" applyAlignment="1">
      <alignment vertical="top"/>
    </xf>
    <xf numFmtId="0" fontId="11" fillId="0" borderId="0" xfId="0" applyFont="1" applyBorder="1" applyAlignment="1">
      <alignment vertical="top" wrapText="1"/>
    </xf>
    <xf numFmtId="0" fontId="11" fillId="0" borderId="0" xfId="0" applyFont="1" applyBorder="1" applyAlignment="1">
      <alignment horizontal="left" vertical="top"/>
    </xf>
    <xf numFmtId="0" fontId="11" fillId="0" borderId="0" xfId="0" applyFont="1" applyBorder="1" applyAlignment="1">
      <alignment horizontal="right" vertical="top" wrapText="1"/>
    </xf>
    <xf numFmtId="188" fontId="11" fillId="0" borderId="0" xfId="1" applyNumberFormat="1" applyFont="1" applyFill="1" applyAlignment="1">
      <alignment vertical="top"/>
    </xf>
    <xf numFmtId="188" fontId="12" fillId="0" borderId="0" xfId="1" applyNumberFormat="1" applyFont="1" applyFill="1" applyAlignment="1">
      <alignment vertical="top"/>
    </xf>
    <xf numFmtId="188" fontId="14" fillId="0" borderId="0" xfId="1" applyNumberFormat="1" applyFont="1" applyFill="1" applyAlignment="1">
      <alignment vertical="top"/>
    </xf>
    <xf numFmtId="9" fontId="14" fillId="0" borderId="0" xfId="2" applyFont="1" applyFill="1" applyAlignment="1">
      <alignment vertical="top"/>
    </xf>
    <xf numFmtId="14" fontId="17" fillId="0" borderId="0" xfId="0" applyNumberFormat="1" applyFont="1" applyBorder="1" applyAlignment="1">
      <alignment horizontal="left" vertical="top"/>
    </xf>
    <xf numFmtId="14" fontId="11" fillId="0" borderId="0" xfId="0" applyNumberFormat="1" applyFont="1" applyBorder="1" applyAlignment="1">
      <alignment horizontal="left" vertical="top"/>
    </xf>
    <xf numFmtId="0" fontId="16" fillId="0" borderId="0" xfId="0" applyFont="1" applyBorder="1" applyAlignment="1">
      <alignment horizontal="right" vertical="top" wrapText="1"/>
    </xf>
    <xf numFmtId="188" fontId="11" fillId="2" borderId="0" xfId="1" applyNumberFormat="1" applyFont="1" applyFill="1" applyAlignment="1">
      <alignment vertical="top"/>
    </xf>
    <xf numFmtId="0" fontId="11" fillId="0" borderId="0" xfId="0" applyFont="1" applyAlignment="1">
      <alignment horizontal="right" vertical="top" wrapText="1"/>
    </xf>
    <xf numFmtId="189" fontId="12" fillId="2" borderId="0" xfId="1" applyNumberFormat="1" applyFont="1" applyFill="1" applyAlignment="1">
      <alignment vertical="top"/>
    </xf>
    <xf numFmtId="188" fontId="11" fillId="4" borderId="0" xfId="1" applyNumberFormat="1" applyFont="1" applyFill="1" applyAlignment="1">
      <alignment vertical="top"/>
    </xf>
    <xf numFmtId="188" fontId="11" fillId="4" borderId="0" xfId="1" applyNumberFormat="1" applyFont="1" applyFill="1" applyAlignment="1">
      <alignment horizontal="right" vertical="top"/>
    </xf>
    <xf numFmtId="188" fontId="11" fillId="4" borderId="0" xfId="1" applyNumberFormat="1" applyFont="1" applyFill="1" applyBorder="1" applyAlignment="1">
      <alignment vertical="top"/>
    </xf>
    <xf numFmtId="188" fontId="11" fillId="4" borderId="0" xfId="1" applyNumberFormat="1" applyFont="1" applyFill="1" applyBorder="1" applyAlignment="1">
      <alignment horizontal="right" vertical="top"/>
    </xf>
    <xf numFmtId="0" fontId="16" fillId="0" borderId="0" xfId="0" applyFont="1" applyAlignment="1">
      <alignment vertical="top" wrapText="1"/>
    </xf>
    <xf numFmtId="0" fontId="11" fillId="0" borderId="0" xfId="0" applyFont="1" applyBorder="1" applyAlignment="1">
      <alignment horizontal="right" vertical="top"/>
    </xf>
    <xf numFmtId="0" fontId="12" fillId="0" borderId="0" xfId="0" applyFont="1" applyBorder="1" applyAlignment="1">
      <alignment vertical="top"/>
    </xf>
    <xf numFmtId="9" fontId="11" fillId="0" borderId="0" xfId="2" applyFont="1" applyBorder="1" applyAlignment="1">
      <alignment vertical="top"/>
    </xf>
    <xf numFmtId="0" fontId="13" fillId="0" borderId="0" xfId="0" applyFont="1" applyFill="1" applyBorder="1" applyAlignment="1">
      <alignment vertical="top"/>
    </xf>
    <xf numFmtId="9" fontId="13" fillId="0" borderId="0" xfId="2" applyFont="1" applyFill="1" applyBorder="1" applyAlignment="1">
      <alignment horizontal="center" vertical="top" wrapText="1"/>
    </xf>
    <xf numFmtId="9" fontId="13" fillId="0" borderId="0" xfId="2" applyFont="1" applyFill="1" applyBorder="1" applyAlignment="1">
      <alignment horizontal="center" vertical="top"/>
    </xf>
    <xf numFmtId="0" fontId="10" fillId="0" borderId="0" xfId="0" applyFont="1" applyAlignment="1">
      <alignment vertical="top" wrapText="1"/>
    </xf>
    <xf numFmtId="0" fontId="13" fillId="0" borderId="0" xfId="0" applyFont="1" applyAlignment="1">
      <alignment horizontal="right" vertical="top"/>
    </xf>
    <xf numFmtId="188" fontId="15" fillId="0" borderId="0" xfId="1" applyNumberFormat="1" applyFont="1" applyBorder="1" applyAlignment="1">
      <alignment vertical="top"/>
    </xf>
    <xf numFmtId="9" fontId="14" fillId="0" borderId="0" xfId="2" applyFont="1" applyBorder="1" applyAlignment="1">
      <alignment vertical="top" wrapText="1"/>
    </xf>
    <xf numFmtId="188" fontId="15" fillId="0" borderId="0" xfId="1" applyNumberFormat="1" applyFont="1" applyAlignment="1">
      <alignment vertical="top"/>
    </xf>
    <xf numFmtId="0" fontId="12" fillId="0" borderId="0" xfId="0" applyFont="1" applyAlignment="1">
      <alignment horizontal="right" vertical="top"/>
    </xf>
    <xf numFmtId="9" fontId="12" fillId="2" borderId="0" xfId="0" applyNumberFormat="1" applyFont="1" applyFill="1" applyAlignment="1">
      <alignment vertical="top"/>
    </xf>
    <xf numFmtId="0" fontId="11" fillId="0" borderId="5" xfId="0" applyFont="1" applyBorder="1" applyAlignment="1">
      <alignment horizontal="right" vertical="top"/>
    </xf>
    <xf numFmtId="0" fontId="12" fillId="0" borderId="5" xfId="0" applyFont="1" applyBorder="1" applyAlignment="1">
      <alignment horizontal="right" vertical="top"/>
    </xf>
    <xf numFmtId="188" fontId="11" fillId="0" borderId="0" xfId="1" applyNumberFormat="1" applyFont="1" applyAlignment="1">
      <alignment vertical="top" wrapText="1"/>
    </xf>
    <xf numFmtId="188" fontId="11" fillId="5" borderId="0" xfId="1" applyNumberFormat="1" applyFont="1" applyFill="1" applyAlignment="1">
      <alignment vertical="top"/>
    </xf>
    <xf numFmtId="0" fontId="11" fillId="0" borderId="15" xfId="0" applyFont="1" applyBorder="1" applyAlignment="1">
      <alignment vertical="top"/>
    </xf>
    <xf numFmtId="0" fontId="11" fillId="0" borderId="15" xfId="0" applyFont="1" applyBorder="1" applyAlignment="1">
      <alignment horizontal="right" vertical="top"/>
    </xf>
    <xf numFmtId="0" fontId="12" fillId="0" borderId="15" xfId="0" applyFont="1" applyBorder="1" applyAlignment="1">
      <alignment horizontal="right" vertical="top"/>
    </xf>
    <xf numFmtId="188" fontId="14" fillId="0" borderId="15" xfId="1" applyNumberFormat="1" applyFont="1" applyBorder="1" applyAlignment="1">
      <alignment vertical="top"/>
    </xf>
    <xf numFmtId="188" fontId="10" fillId="0" borderId="0" xfId="1" applyNumberFormat="1" applyFont="1" applyAlignment="1">
      <alignment horizontal="center" vertical="top"/>
    </xf>
    <xf numFmtId="9" fontId="14" fillId="0" borderId="0" xfId="2" applyNumberFormat="1" applyFont="1" applyAlignment="1">
      <alignment vertical="top"/>
    </xf>
    <xf numFmtId="187" fontId="11" fillId="0" borderId="0" xfId="0" applyNumberFormat="1" applyFont="1" applyAlignment="1">
      <alignment vertical="top"/>
    </xf>
    <xf numFmtId="0" fontId="11" fillId="6" borderId="0" xfId="0" applyFont="1" applyFill="1" applyAlignment="1">
      <alignment vertical="top"/>
    </xf>
    <xf numFmtId="0" fontId="11" fillId="6" borderId="0" xfId="0" applyFont="1" applyFill="1" applyAlignment="1">
      <alignment horizontal="right" vertical="top"/>
    </xf>
    <xf numFmtId="188" fontId="11" fillId="6" borderId="0" xfId="1" applyNumberFormat="1" applyFont="1" applyFill="1" applyAlignment="1">
      <alignment vertical="top"/>
    </xf>
    <xf numFmtId="0" fontId="11" fillId="6" borderId="0" xfId="0" applyFont="1" applyFill="1" applyAlignment="1">
      <alignment horizontal="left" vertical="top"/>
    </xf>
    <xf numFmtId="0" fontId="12" fillId="6" borderId="0" xfId="0" applyFont="1" applyFill="1" applyAlignment="1">
      <alignment vertical="top"/>
    </xf>
    <xf numFmtId="188" fontId="11" fillId="6" borderId="0" xfId="0" applyNumberFormat="1" applyFont="1" applyFill="1" applyAlignment="1">
      <alignment vertical="top"/>
    </xf>
    <xf numFmtId="9" fontId="11" fillId="6" borderId="0" xfId="2" applyFont="1" applyFill="1" applyAlignment="1">
      <alignment vertical="top"/>
    </xf>
    <xf numFmtId="188" fontId="11" fillId="6" borderId="16" xfId="1" applyNumberFormat="1" applyFont="1" applyFill="1" applyBorder="1" applyAlignment="1">
      <alignment vertical="top"/>
    </xf>
    <xf numFmtId="188" fontId="11" fillId="0" borderId="0" xfId="0" applyNumberFormat="1" applyFont="1" applyAlignment="1">
      <alignment horizontal="right" vertical="top"/>
    </xf>
    <xf numFmtId="0" fontId="11" fillId="2" borderId="0" xfId="0" applyFont="1" applyFill="1" applyAlignment="1">
      <alignment horizontal="left" vertical="top"/>
    </xf>
    <xf numFmtId="0" fontId="11" fillId="0" borderId="0" xfId="0" quotePrefix="1" applyFont="1" applyAlignment="1">
      <alignment vertical="top"/>
    </xf>
    <xf numFmtId="188" fontId="0" fillId="0" borderId="0" xfId="1" applyNumberFormat="1" applyFont="1" applyFill="1"/>
    <xf numFmtId="0" fontId="0" fillId="8" borderId="0" xfId="0" applyFill="1" applyAlignment="1"/>
    <xf numFmtId="188" fontId="0" fillId="7" borderId="18" xfId="1" applyNumberFormat="1" applyFont="1" applyFill="1" applyBorder="1"/>
    <xf numFmtId="0" fontId="0" fillId="8" borderId="18" xfId="0" applyFill="1" applyBorder="1" applyAlignment="1"/>
    <xf numFmtId="9" fontId="0" fillId="0" borderId="0" xfId="2" applyFont="1" applyFill="1"/>
    <xf numFmtId="188" fontId="1" fillId="7" borderId="0" xfId="0" applyNumberFormat="1" applyFont="1" applyFill="1" applyBorder="1"/>
    <xf numFmtId="0" fontId="0" fillId="7" borderId="18" xfId="0" applyFill="1" applyBorder="1"/>
    <xf numFmtId="188" fontId="2" fillId="7" borderId="18" xfId="0" applyNumberFormat="1" applyFont="1" applyFill="1" applyBorder="1"/>
    <xf numFmtId="188" fontId="1" fillId="7" borderId="18" xfId="0" applyNumberFormat="1" applyFont="1" applyFill="1" applyBorder="1"/>
    <xf numFmtId="188" fontId="0" fillId="7" borderId="18" xfId="0" applyNumberFormat="1" applyFill="1" applyBorder="1"/>
    <xf numFmtId="9" fontId="0" fillId="7" borderId="18" xfId="2" applyFont="1" applyFill="1" applyBorder="1"/>
    <xf numFmtId="0" fontId="2" fillId="8" borderId="0" xfId="0" applyFont="1" applyFill="1"/>
    <xf numFmtId="0" fontId="2" fillId="0" borderId="0" xfId="0" applyFont="1" applyFill="1"/>
    <xf numFmtId="0" fontId="0" fillId="0" borderId="2" xfId="0" applyFill="1" applyBorder="1"/>
    <xf numFmtId="188" fontId="0" fillId="0" borderId="3" xfId="1" applyNumberFormat="1" applyFont="1" applyFill="1" applyBorder="1"/>
    <xf numFmtId="0" fontId="0" fillId="0" borderId="4" xfId="0" applyFill="1" applyBorder="1"/>
    <xf numFmtId="188" fontId="0" fillId="0" borderId="1" xfId="1" applyNumberFormat="1" applyFont="1" applyFill="1" applyBorder="1"/>
    <xf numFmtId="188" fontId="0" fillId="0" borderId="16" xfId="1" applyNumberFormat="1" applyFont="1" applyFill="1" applyBorder="1"/>
    <xf numFmtId="188" fontId="2" fillId="0" borderId="16" xfId="1" applyNumberFormat="1" applyFont="1" applyFill="1" applyBorder="1"/>
    <xf numFmtId="188" fontId="0" fillId="0" borderId="0" xfId="0" applyNumberFormat="1" applyFill="1"/>
    <xf numFmtId="0" fontId="0" fillId="0" borderId="3" xfId="0" applyFill="1" applyBorder="1"/>
    <xf numFmtId="0" fontId="0" fillId="0" borderId="1" xfId="0" applyFill="1" applyBorder="1"/>
    <xf numFmtId="0" fontId="0" fillId="0" borderId="0" xfId="0" applyFill="1" applyBorder="1"/>
    <xf numFmtId="188" fontId="0" fillId="0" borderId="0" xfId="1" applyNumberFormat="1" applyFont="1" applyFill="1" applyBorder="1"/>
    <xf numFmtId="0" fontId="0" fillId="0" borderId="5" xfId="0" applyFill="1" applyBorder="1"/>
    <xf numFmtId="188" fontId="0" fillId="0" borderId="5" xfId="1" applyNumberFormat="1" applyFont="1" applyFill="1" applyBorder="1"/>
    <xf numFmtId="188" fontId="0" fillId="0" borderId="17" xfId="0" applyNumberFormat="1" applyFill="1" applyBorder="1"/>
    <xf numFmtId="0" fontId="2" fillId="0" borderId="17" xfId="0" applyFont="1" applyFill="1" applyBorder="1"/>
    <xf numFmtId="188" fontId="2" fillId="0" borderId="17" xfId="0" applyNumberFormat="1" applyFont="1" applyFill="1" applyBorder="1"/>
    <xf numFmtId="0" fontId="0" fillId="0" borderId="0" xfId="0" applyFill="1" applyAlignment="1">
      <alignment horizontal="right" wrapText="1"/>
    </xf>
    <xf numFmtId="0" fontId="0" fillId="0" borderId="0" xfId="0" applyFill="1" applyAlignment="1">
      <alignment horizontal="right"/>
    </xf>
    <xf numFmtId="188" fontId="0" fillId="0" borderId="0" xfId="0" applyNumberFormat="1" applyFill="1" applyBorder="1"/>
    <xf numFmtId="9" fontId="0" fillId="0" borderId="0" xfId="2" applyFont="1" applyFill="1" applyBorder="1"/>
    <xf numFmtId="0" fontId="18" fillId="0" borderId="0" xfId="0" applyFont="1" applyFill="1"/>
    <xf numFmtId="0" fontId="11" fillId="2" borderId="0" xfId="0" applyFont="1" applyFill="1" applyBorder="1" applyAlignment="1">
      <alignment horizontal="right" vertical="top" wrapText="1"/>
    </xf>
    <xf numFmtId="0" fontId="11" fillId="0" borderId="0" xfId="0" applyFont="1" applyFill="1" applyBorder="1" applyAlignment="1">
      <alignment horizontal="right" vertical="top" wrapText="1"/>
    </xf>
    <xf numFmtId="0" fontId="0" fillId="2" borderId="0" xfId="0" applyFill="1"/>
    <xf numFmtId="188" fontId="0" fillId="2" borderId="0" xfId="1" applyNumberFormat="1" applyFont="1" applyFill="1"/>
    <xf numFmtId="188" fontId="0" fillId="2" borderId="0" xfId="0" applyNumberFormat="1" applyFill="1"/>
    <xf numFmtId="0" fontId="4" fillId="0" borderId="0" xfId="0" applyFont="1" applyBorder="1" applyAlignment="1">
      <alignment horizontal="center"/>
    </xf>
    <xf numFmtId="0" fontId="5" fillId="0" borderId="0" xfId="0" applyFont="1" applyAlignment="1">
      <alignment horizontal="center"/>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7" xfId="0" applyFont="1" applyBorder="1" applyAlignment="1">
      <alignment vertical="center" wrapText="1"/>
    </xf>
    <xf numFmtId="2" fontId="4" fillId="0" borderId="14" xfId="0" applyNumberFormat="1" applyFont="1" applyBorder="1" applyAlignment="1">
      <alignment horizontal="center" vertical="center" wrapText="1"/>
    </xf>
    <xf numFmtId="2" fontId="4" fillId="0" borderId="8" xfId="0" applyNumberFormat="1" applyFont="1" applyBorder="1" applyAlignment="1">
      <alignment horizontal="center" vertical="center" wrapText="1"/>
    </xf>
    <xf numFmtId="0" fontId="8" fillId="0" borderId="14" xfId="0" applyFont="1" applyBorder="1" applyAlignment="1">
      <alignment vertical="center" wrapText="1"/>
    </xf>
    <xf numFmtId="0" fontId="8" fillId="0" borderId="8" xfId="0" applyFont="1" applyBorder="1" applyAlignment="1">
      <alignment vertical="center" wrapText="1"/>
    </xf>
    <xf numFmtId="2" fontId="4" fillId="0" borderId="10" xfId="0" applyNumberFormat="1" applyFont="1" applyBorder="1" applyAlignment="1">
      <alignment horizontal="center" vertical="center" wrapText="1"/>
    </xf>
    <xf numFmtId="0" fontId="4" fillId="0" borderId="14" xfId="0" applyFont="1" applyBorder="1" applyAlignment="1">
      <alignment vertical="center" wrapText="1"/>
    </xf>
    <xf numFmtId="0" fontId="4" fillId="0" borderId="10" xfId="0" applyFont="1" applyBorder="1" applyAlignment="1">
      <alignment vertical="center" wrapText="1"/>
    </xf>
    <xf numFmtId="0" fontId="4" fillId="0" borderId="8" xfId="0" applyFont="1" applyBorder="1" applyAlignment="1">
      <alignment vertical="center" wrapText="1"/>
    </xf>
    <xf numFmtId="0" fontId="4" fillId="0" borderId="1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8" fillId="0" borderId="10" xfId="0" applyFont="1" applyBorder="1" applyAlignment="1">
      <alignment vertical="center" wrapText="1"/>
    </xf>
    <xf numFmtId="188" fontId="0" fillId="8" borderId="0" xfId="1" applyNumberFormat="1" applyFont="1" applyFill="1" applyAlignment="1">
      <alignment horizontal="center"/>
    </xf>
    <xf numFmtId="188" fontId="0" fillId="8" borderId="0" xfId="0" applyNumberFormat="1" applyFill="1" applyAlignment="1">
      <alignment horizontal="center"/>
    </xf>
    <xf numFmtId="0" fontId="0" fillId="8" borderId="0" xfId="0" applyFill="1" applyAlignment="1">
      <alignment horizontal="center"/>
    </xf>
  </cellXfs>
  <cellStyles count="3">
    <cellStyle name="Comma" xfId="1" builtinId="3"/>
    <cellStyle name="Normal" xfId="0" builtinId="0"/>
    <cellStyle name="Percent" xfId="2" builtinId="5"/>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G56"/>
  <sheetViews>
    <sheetView showGridLines="0" tabSelected="1" view="pageBreakPreview" topLeftCell="A19" zoomScale="60" zoomScaleNormal="80" workbookViewId="0">
      <selection activeCell="B28" sqref="B28"/>
    </sheetView>
  </sheetViews>
  <sheetFormatPr defaultColWidth="9.125" defaultRowHeight="14.25" x14ac:dyDescent="0.2"/>
  <cols>
    <col min="1" max="1" width="12.375" style="2" customWidth="1"/>
    <col min="2" max="2" width="58.125" style="2" customWidth="1"/>
    <col min="3" max="3" width="26.125" style="2" customWidth="1"/>
    <col min="4" max="16384" width="9.125" style="2"/>
  </cols>
  <sheetData>
    <row r="1" spans="1:3" ht="15" x14ac:dyDescent="0.25">
      <c r="A1" s="177" t="s">
        <v>8</v>
      </c>
      <c r="B1" s="177"/>
      <c r="C1" s="177"/>
    </row>
    <row r="2" spans="1:3" ht="15" x14ac:dyDescent="0.25">
      <c r="A2" s="177" t="s">
        <v>9</v>
      </c>
      <c r="B2" s="177"/>
      <c r="C2" s="177"/>
    </row>
    <row r="3" spans="1:3" x14ac:dyDescent="0.2">
      <c r="A3" s="176" t="s">
        <v>10</v>
      </c>
      <c r="B3" s="176"/>
      <c r="C3" s="176"/>
    </row>
    <row r="4" spans="1:3" ht="15" thickBot="1" x14ac:dyDescent="0.25">
      <c r="A4" s="17"/>
      <c r="B4" s="17"/>
      <c r="C4" s="17"/>
    </row>
    <row r="5" spans="1:3" ht="15.75" thickBot="1" x14ac:dyDescent="0.25">
      <c r="A5" s="3" t="s">
        <v>11</v>
      </c>
      <c r="B5" s="4" t="s">
        <v>12</v>
      </c>
      <c r="C5" s="4" t="s">
        <v>1</v>
      </c>
    </row>
    <row r="6" spans="1:3" ht="24.75" customHeight="1" thickBot="1" x14ac:dyDescent="0.25">
      <c r="A6" s="178" t="s">
        <v>52</v>
      </c>
      <c r="B6" s="179"/>
      <c r="C6" s="180"/>
    </row>
    <row r="7" spans="1:3" x14ac:dyDescent="0.2">
      <c r="A7" s="181">
        <v>9.3000000000000007</v>
      </c>
      <c r="B7" s="5" t="s">
        <v>13</v>
      </c>
      <c r="C7" s="183" t="s">
        <v>15</v>
      </c>
    </row>
    <row r="8" spans="1:3" ht="15" thickBot="1" x14ac:dyDescent="0.25">
      <c r="A8" s="182"/>
      <c r="B8" s="6" t="s">
        <v>14</v>
      </c>
      <c r="C8" s="184"/>
    </row>
    <row r="9" spans="1:3" ht="15" thickBot="1" x14ac:dyDescent="0.25">
      <c r="A9" s="7">
        <v>12</v>
      </c>
      <c r="B9" s="6" t="s">
        <v>16</v>
      </c>
      <c r="C9" s="6"/>
    </row>
    <row r="10" spans="1:3" ht="15" thickBot="1" x14ac:dyDescent="0.25">
      <c r="A10" s="7">
        <v>13</v>
      </c>
      <c r="B10" s="6" t="s">
        <v>17</v>
      </c>
      <c r="C10" s="6"/>
    </row>
    <row r="11" spans="1:3" ht="30" thickBot="1" x14ac:dyDescent="0.25">
      <c r="A11" s="7">
        <v>13.3</v>
      </c>
      <c r="B11" s="6" t="s">
        <v>53</v>
      </c>
      <c r="C11" s="6"/>
    </row>
    <row r="12" spans="1:3" ht="15" thickBot="1" x14ac:dyDescent="0.25">
      <c r="A12" s="7">
        <v>14.3</v>
      </c>
      <c r="B12" s="6" t="s">
        <v>18</v>
      </c>
      <c r="C12" s="6"/>
    </row>
    <row r="13" spans="1:3" ht="15" thickBot="1" x14ac:dyDescent="0.25">
      <c r="A13" s="7">
        <v>15</v>
      </c>
      <c r="B13" s="6" t="s">
        <v>19</v>
      </c>
      <c r="C13" s="6"/>
    </row>
    <row r="14" spans="1:3" ht="25.5" customHeight="1" thickBot="1" x14ac:dyDescent="0.25">
      <c r="A14" s="7">
        <v>16</v>
      </c>
      <c r="B14" s="6" t="s">
        <v>2</v>
      </c>
      <c r="C14" s="6"/>
    </row>
    <row r="15" spans="1:3" ht="15" thickBot="1" x14ac:dyDescent="0.25">
      <c r="A15" s="7">
        <v>17.3</v>
      </c>
      <c r="B15" s="6" t="s">
        <v>20</v>
      </c>
      <c r="C15" s="6"/>
    </row>
    <row r="16" spans="1:3" ht="15" thickBot="1" x14ac:dyDescent="0.25">
      <c r="A16" s="7">
        <v>18</v>
      </c>
      <c r="B16" s="6" t="s">
        <v>3</v>
      </c>
      <c r="C16" s="6"/>
    </row>
    <row r="17" spans="1:7" ht="15" thickBot="1" x14ac:dyDescent="0.25">
      <c r="A17" s="7">
        <v>19</v>
      </c>
      <c r="B17" s="6" t="s">
        <v>21</v>
      </c>
      <c r="C17" s="6"/>
    </row>
    <row r="18" spans="1:7" ht="24.75" customHeight="1" thickBot="1" x14ac:dyDescent="0.25">
      <c r="A18" s="178" t="s">
        <v>54</v>
      </c>
      <c r="B18" s="179"/>
      <c r="C18" s="180"/>
    </row>
    <row r="19" spans="1:7" ht="15" thickBot="1" x14ac:dyDescent="0.25">
      <c r="A19" s="7">
        <v>7</v>
      </c>
      <c r="B19" s="8" t="s">
        <v>22</v>
      </c>
      <c r="C19" s="6"/>
    </row>
    <row r="20" spans="1:7" ht="99.75" x14ac:dyDescent="0.2">
      <c r="A20" s="181">
        <v>8</v>
      </c>
      <c r="B20" s="9" t="s">
        <v>23</v>
      </c>
      <c r="C20" s="186"/>
    </row>
    <row r="21" spans="1:7" ht="71.25" x14ac:dyDescent="0.2">
      <c r="A21" s="185"/>
      <c r="B21" s="9" t="s">
        <v>24</v>
      </c>
      <c r="C21" s="187"/>
    </row>
    <row r="22" spans="1:7" ht="42.75" x14ac:dyDescent="0.2">
      <c r="A22" s="185"/>
      <c r="B22" s="9" t="s">
        <v>25</v>
      </c>
      <c r="C22" s="187"/>
    </row>
    <row r="23" spans="1:7" ht="24.75" customHeight="1" thickBot="1" x14ac:dyDescent="0.25">
      <c r="A23" s="182"/>
      <c r="B23" s="8" t="s">
        <v>26</v>
      </c>
      <c r="C23" s="188"/>
    </row>
    <row r="24" spans="1:7" ht="114" x14ac:dyDescent="0.2">
      <c r="A24" s="189" t="s">
        <v>27</v>
      </c>
      <c r="B24" s="9" t="s">
        <v>28</v>
      </c>
      <c r="C24" s="183" t="s">
        <v>31</v>
      </c>
    </row>
    <row r="25" spans="1:7" ht="42.75" x14ac:dyDescent="0.2">
      <c r="A25" s="190"/>
      <c r="B25" s="9" t="s">
        <v>29</v>
      </c>
      <c r="C25" s="192"/>
    </row>
    <row r="26" spans="1:7" ht="29.25" thickBot="1" x14ac:dyDescent="0.25">
      <c r="A26" s="191"/>
      <c r="B26" s="8" t="s">
        <v>30</v>
      </c>
      <c r="C26" s="184"/>
    </row>
    <row r="27" spans="1:7" ht="24.75" customHeight="1" thickBot="1" x14ac:dyDescent="0.3">
      <c r="A27" s="178" t="s">
        <v>55</v>
      </c>
      <c r="B27" s="179"/>
      <c r="C27" s="180"/>
      <c r="E27" s="10"/>
      <c r="F27" s="11"/>
      <c r="G27" s="12"/>
    </row>
    <row r="28" spans="1:7" ht="15.75" thickBot="1" x14ac:dyDescent="0.3">
      <c r="A28" s="7">
        <v>7</v>
      </c>
      <c r="B28" s="6" t="s">
        <v>4</v>
      </c>
      <c r="C28" s="6"/>
      <c r="E28" s="10"/>
      <c r="F28" s="11"/>
      <c r="G28" s="12"/>
    </row>
    <row r="29" spans="1:7" ht="15.75" thickBot="1" x14ac:dyDescent="0.3">
      <c r="A29" s="7">
        <v>8.3000000000000007</v>
      </c>
      <c r="B29" s="6" t="s">
        <v>32</v>
      </c>
      <c r="C29" s="6"/>
      <c r="E29" s="10"/>
      <c r="F29" s="11"/>
      <c r="G29" s="12"/>
    </row>
    <row r="30" spans="1:7" ht="15.75" thickBot="1" x14ac:dyDescent="0.3">
      <c r="A30" s="7">
        <v>9.3000000000000007</v>
      </c>
      <c r="B30" s="6" t="s">
        <v>33</v>
      </c>
      <c r="C30" s="6"/>
      <c r="E30" s="10"/>
      <c r="F30" s="11"/>
      <c r="G30" s="12"/>
    </row>
    <row r="31" spans="1:7" ht="15.75" thickBot="1" x14ac:dyDescent="0.3">
      <c r="A31" s="7">
        <v>10.15</v>
      </c>
      <c r="B31" s="6" t="s">
        <v>34</v>
      </c>
      <c r="C31" s="6"/>
      <c r="E31" s="10"/>
      <c r="F31" s="11"/>
      <c r="G31" s="12"/>
    </row>
    <row r="32" spans="1:7" ht="15.75" thickBot="1" x14ac:dyDescent="0.3">
      <c r="A32" s="7">
        <v>11</v>
      </c>
      <c r="B32" s="6" t="s">
        <v>35</v>
      </c>
      <c r="C32" s="6"/>
      <c r="E32" s="10"/>
      <c r="F32" s="11"/>
      <c r="G32" s="12"/>
    </row>
    <row r="33" spans="1:3" ht="15" thickBot="1" x14ac:dyDescent="0.25">
      <c r="A33" s="7">
        <v>12</v>
      </c>
      <c r="B33" s="6" t="s">
        <v>36</v>
      </c>
      <c r="C33" s="6"/>
    </row>
    <row r="34" spans="1:3" ht="15" thickBot="1" x14ac:dyDescent="0.25">
      <c r="A34" s="7">
        <v>13</v>
      </c>
      <c r="B34" s="6" t="s">
        <v>37</v>
      </c>
      <c r="C34" s="6"/>
    </row>
    <row r="35" spans="1:3" ht="57" x14ac:dyDescent="0.2">
      <c r="A35" s="181">
        <v>15</v>
      </c>
      <c r="B35" s="5" t="s">
        <v>38</v>
      </c>
      <c r="C35" s="183"/>
    </row>
    <row r="36" spans="1:3" x14ac:dyDescent="0.2">
      <c r="A36" s="185"/>
      <c r="B36" s="13" t="s">
        <v>39</v>
      </c>
      <c r="C36" s="192"/>
    </row>
    <row r="37" spans="1:3" x14ac:dyDescent="0.2">
      <c r="A37" s="185"/>
      <c r="B37" s="13" t="s">
        <v>40</v>
      </c>
      <c r="C37" s="192"/>
    </row>
    <row r="38" spans="1:3" ht="15" thickBot="1" x14ac:dyDescent="0.25">
      <c r="A38" s="182"/>
      <c r="B38" s="14" t="s">
        <v>41</v>
      </c>
      <c r="C38" s="184"/>
    </row>
    <row r="39" spans="1:3" ht="15" thickBot="1" x14ac:dyDescent="0.25">
      <c r="A39" s="7">
        <v>16.3</v>
      </c>
      <c r="B39" s="6" t="s">
        <v>42</v>
      </c>
      <c r="C39" s="6"/>
    </row>
    <row r="40" spans="1:3" ht="15" thickBot="1" x14ac:dyDescent="0.25">
      <c r="A40" s="7">
        <v>17</v>
      </c>
      <c r="B40" s="6" t="s">
        <v>43</v>
      </c>
      <c r="C40" s="15"/>
    </row>
    <row r="41" spans="1:3" ht="15" thickBot="1" x14ac:dyDescent="0.25">
      <c r="A41" s="7">
        <v>18</v>
      </c>
      <c r="B41" s="6" t="s">
        <v>6</v>
      </c>
      <c r="C41" s="6"/>
    </row>
    <row r="42" spans="1:3" ht="24.75" customHeight="1" thickBot="1" x14ac:dyDescent="0.25">
      <c r="A42" s="178" t="s">
        <v>56</v>
      </c>
      <c r="B42" s="179"/>
      <c r="C42" s="180"/>
    </row>
    <row r="43" spans="1:3" ht="15" thickBot="1" x14ac:dyDescent="0.25">
      <c r="A43" s="7">
        <v>7</v>
      </c>
      <c r="B43" s="6" t="s">
        <v>4</v>
      </c>
      <c r="C43" s="6"/>
    </row>
    <row r="44" spans="1:3" ht="15" thickBot="1" x14ac:dyDescent="0.25">
      <c r="A44" s="7">
        <v>8</v>
      </c>
      <c r="B44" s="6" t="s">
        <v>44</v>
      </c>
      <c r="C44" s="6"/>
    </row>
    <row r="45" spans="1:3" ht="15" thickBot="1" x14ac:dyDescent="0.25">
      <c r="A45" s="7">
        <v>9</v>
      </c>
      <c r="B45" s="6" t="s">
        <v>45</v>
      </c>
      <c r="C45" s="6"/>
    </row>
    <row r="46" spans="1:3" ht="15" thickBot="1" x14ac:dyDescent="0.25">
      <c r="A46" s="7">
        <v>10.199999999999999</v>
      </c>
      <c r="B46" s="6" t="s">
        <v>46</v>
      </c>
      <c r="C46" s="6"/>
    </row>
    <row r="47" spans="1:3" ht="15" thickBot="1" x14ac:dyDescent="0.25">
      <c r="A47" s="7">
        <v>10.5</v>
      </c>
      <c r="B47" s="6" t="s">
        <v>0</v>
      </c>
      <c r="C47" s="6"/>
    </row>
    <row r="48" spans="1:3" ht="15" thickBot="1" x14ac:dyDescent="0.25">
      <c r="A48" s="7">
        <v>12.3</v>
      </c>
      <c r="B48" s="6" t="s">
        <v>47</v>
      </c>
      <c r="C48" s="6"/>
    </row>
    <row r="49" spans="1:3" ht="15" thickBot="1" x14ac:dyDescent="0.25">
      <c r="A49" s="7">
        <v>14</v>
      </c>
      <c r="B49" s="6" t="s">
        <v>48</v>
      </c>
      <c r="C49" s="6"/>
    </row>
    <row r="50" spans="1:3" ht="15" thickBot="1" x14ac:dyDescent="0.25">
      <c r="A50" s="7">
        <v>16</v>
      </c>
      <c r="B50" s="6" t="s">
        <v>49</v>
      </c>
      <c r="C50" s="6"/>
    </row>
    <row r="51" spans="1:3" ht="15" thickBot="1" x14ac:dyDescent="0.25">
      <c r="A51" s="7">
        <v>17</v>
      </c>
      <c r="B51" s="6" t="s">
        <v>43</v>
      </c>
      <c r="C51" s="6"/>
    </row>
    <row r="52" spans="1:3" ht="15" thickBot="1" x14ac:dyDescent="0.25">
      <c r="A52" s="7">
        <v>18</v>
      </c>
      <c r="B52" s="6" t="s">
        <v>3</v>
      </c>
      <c r="C52" s="6"/>
    </row>
    <row r="53" spans="1:3" ht="15.75" thickBot="1" x14ac:dyDescent="0.25">
      <c r="A53" s="178" t="s">
        <v>57</v>
      </c>
      <c r="B53" s="179"/>
      <c r="C53" s="180"/>
    </row>
    <row r="54" spans="1:3" ht="15" thickBot="1" x14ac:dyDescent="0.25">
      <c r="A54" s="7">
        <v>7</v>
      </c>
      <c r="B54" s="6" t="s">
        <v>50</v>
      </c>
      <c r="C54" s="6"/>
    </row>
    <row r="55" spans="1:3" ht="15" thickBot="1" x14ac:dyDescent="0.25">
      <c r="A55" s="7">
        <v>9</v>
      </c>
      <c r="B55" s="6" t="s">
        <v>51</v>
      </c>
      <c r="C55" s="6"/>
    </row>
    <row r="56" spans="1:3" x14ac:dyDescent="0.2">
      <c r="A56" s="16"/>
    </row>
  </sheetData>
  <mergeCells count="16">
    <mergeCell ref="A27:C27"/>
    <mergeCell ref="A35:A38"/>
    <mergeCell ref="C35:C38"/>
    <mergeCell ref="A42:C42"/>
    <mergeCell ref="A53:C53"/>
    <mergeCell ref="A18:C18"/>
    <mergeCell ref="A20:A23"/>
    <mergeCell ref="C20:C23"/>
    <mergeCell ref="A24:A26"/>
    <mergeCell ref="C24:C26"/>
    <mergeCell ref="A3:C3"/>
    <mergeCell ref="A1:C1"/>
    <mergeCell ref="A2:C2"/>
    <mergeCell ref="A6:C6"/>
    <mergeCell ref="A7:A8"/>
    <mergeCell ref="C7:C8"/>
  </mergeCells>
  <printOptions horizontalCentered="1"/>
  <pageMargins left="0.2" right="0.2" top="0.5" bottom="0.5" header="0.3" footer="0.3"/>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53"/>
  <sheetViews>
    <sheetView view="pageBreakPreview" topLeftCell="A135" zoomScale="90" zoomScaleNormal="70" zoomScaleSheetLayoutView="90" workbookViewId="0">
      <selection activeCell="G149" sqref="G149"/>
    </sheetView>
  </sheetViews>
  <sheetFormatPr defaultColWidth="9.125" defaultRowHeight="21" x14ac:dyDescent="0.2"/>
  <cols>
    <col min="1" max="2" width="3.75" style="43" customWidth="1"/>
    <col min="3" max="3" width="12" style="25" customWidth="1"/>
    <col min="4" max="4" width="20.875" style="55" customWidth="1"/>
    <col min="5" max="5" width="11.625" style="25" bestFit="1" customWidth="1"/>
    <col min="6" max="6" width="17.375" style="25" bestFit="1" customWidth="1"/>
    <col min="7" max="7" width="13.75" style="25" bestFit="1" customWidth="1"/>
    <col min="8" max="8" width="13.75" style="45" customWidth="1"/>
    <col min="9" max="9" width="6.875" style="46" bestFit="1" customWidth="1"/>
    <col min="10" max="10" width="12" style="25" bestFit="1" customWidth="1"/>
    <col min="11" max="11" width="12.375" style="25" bestFit="1" customWidth="1"/>
    <col min="12" max="12" width="7.875" style="25" bestFit="1" customWidth="1"/>
    <col min="13" max="13" width="14.125" style="47" bestFit="1" customWidth="1"/>
    <col min="14" max="14" width="29.75" style="24" customWidth="1"/>
    <col min="15" max="15" width="19.125" style="25" bestFit="1" customWidth="1"/>
    <col min="16" max="16" width="11.125" style="25" bestFit="1" customWidth="1"/>
    <col min="17" max="17" width="10.375" style="25" bestFit="1" customWidth="1"/>
    <col min="18" max="16384" width="9.125" style="25"/>
  </cols>
  <sheetData>
    <row r="1" spans="1:15" x14ac:dyDescent="0.2">
      <c r="A1" s="43" t="s">
        <v>58</v>
      </c>
      <c r="D1" s="135" t="s">
        <v>194</v>
      </c>
      <c r="E1" s="136" t="s">
        <v>263</v>
      </c>
    </row>
    <row r="2" spans="1:15" x14ac:dyDescent="0.2">
      <c r="A2" s="43" t="s">
        <v>59</v>
      </c>
      <c r="D2" s="44">
        <v>10</v>
      </c>
    </row>
    <row r="3" spans="1:15" s="54" customFormat="1" x14ac:dyDescent="0.2">
      <c r="A3" s="48" t="s">
        <v>60</v>
      </c>
      <c r="B3" s="48"/>
      <c r="C3" s="49"/>
      <c r="D3" s="50"/>
      <c r="E3" s="48" t="s">
        <v>61</v>
      </c>
      <c r="F3" s="48" t="s">
        <v>62</v>
      </c>
      <c r="G3" s="48" t="s">
        <v>63</v>
      </c>
      <c r="H3" s="51" t="s">
        <v>61</v>
      </c>
      <c r="I3" s="48" t="s">
        <v>64</v>
      </c>
      <c r="J3" s="48" t="s">
        <v>65</v>
      </c>
      <c r="K3" s="48" t="s">
        <v>66</v>
      </c>
      <c r="L3" s="48" t="s">
        <v>67</v>
      </c>
      <c r="M3" s="52" t="s">
        <v>68</v>
      </c>
      <c r="N3" s="53" t="s">
        <v>69</v>
      </c>
    </row>
    <row r="4" spans="1:15" x14ac:dyDescent="0.2">
      <c r="A4" s="43">
        <v>1</v>
      </c>
      <c r="B4" s="43" t="s">
        <v>70</v>
      </c>
    </row>
    <row r="5" spans="1:15" x14ac:dyDescent="0.2">
      <c r="B5" s="43">
        <v>1.1000000000000001</v>
      </c>
      <c r="C5" s="43" t="s">
        <v>71</v>
      </c>
    </row>
    <row r="6" spans="1:15" hidden="1" x14ac:dyDescent="0.2">
      <c r="C6" s="25" t="s">
        <v>72</v>
      </c>
      <c r="E6" s="25" t="s">
        <v>73</v>
      </c>
      <c r="F6" s="56">
        <v>1000</v>
      </c>
      <c r="G6" s="57">
        <v>300</v>
      </c>
      <c r="H6" s="57" t="s">
        <v>77</v>
      </c>
      <c r="I6" s="58"/>
      <c r="J6" s="22">
        <f>F6*I6</f>
        <v>0</v>
      </c>
      <c r="K6" s="22">
        <f>G6*I6</f>
        <v>0</v>
      </c>
      <c r="L6" s="22">
        <f>J6-K6</f>
        <v>0</v>
      </c>
      <c r="M6" s="23">
        <f>IFERROR(L6/K6,$J6)</f>
        <v>0</v>
      </c>
    </row>
    <row r="7" spans="1:15" hidden="1" x14ac:dyDescent="0.2">
      <c r="C7" s="25" t="s">
        <v>74</v>
      </c>
      <c r="E7" s="25" t="s">
        <v>73</v>
      </c>
      <c r="F7" s="56">
        <v>1000</v>
      </c>
      <c r="G7" s="57">
        <v>300</v>
      </c>
      <c r="H7" s="57" t="s">
        <v>77</v>
      </c>
      <c r="I7" s="58"/>
      <c r="J7" s="22">
        <f>F7*I7</f>
        <v>0</v>
      </c>
      <c r="K7" s="22">
        <f>G7*I7</f>
        <v>0</v>
      </c>
      <c r="L7" s="22">
        <f t="shared" ref="L7:L127" si="0">J7-K7</f>
        <v>0</v>
      </c>
      <c r="M7" s="23">
        <f>IFERROR(L7/K7,$J7)</f>
        <v>0</v>
      </c>
    </row>
    <row r="8" spans="1:15" hidden="1" x14ac:dyDescent="0.2">
      <c r="C8" s="25" t="s">
        <v>75</v>
      </c>
      <c r="E8" s="25" t="s">
        <v>73</v>
      </c>
      <c r="F8" s="56">
        <v>1000</v>
      </c>
      <c r="G8" s="57">
        <v>300</v>
      </c>
      <c r="H8" s="57" t="s">
        <v>77</v>
      </c>
      <c r="I8" s="58"/>
      <c r="J8" s="22">
        <f>F8*I8</f>
        <v>0</v>
      </c>
      <c r="K8" s="22">
        <f>G8*I8</f>
        <v>0</v>
      </c>
      <c r="L8" s="22">
        <f t="shared" si="0"/>
        <v>0</v>
      </c>
      <c r="M8" s="23">
        <f>IFERROR(L8/K8,$J8)</f>
        <v>0</v>
      </c>
    </row>
    <row r="9" spans="1:15" x14ac:dyDescent="0.2">
      <c r="C9" s="25" t="s">
        <v>76</v>
      </c>
      <c r="E9" s="25" t="s">
        <v>73</v>
      </c>
      <c r="F9" s="57">
        <v>1000</v>
      </c>
      <c r="G9" s="57">
        <v>300</v>
      </c>
      <c r="H9" s="57" t="s">
        <v>201</v>
      </c>
      <c r="I9" s="58">
        <f>3*3</f>
        <v>9</v>
      </c>
      <c r="J9" s="22">
        <f>F9*I9</f>
        <v>9000</v>
      </c>
      <c r="K9" s="22">
        <f>G9*I9</f>
        <v>2700</v>
      </c>
      <c r="L9" s="22">
        <f t="shared" si="0"/>
        <v>6300</v>
      </c>
      <c r="M9" s="23">
        <f>IFERROR(L9/K9,$J9)</f>
        <v>2.3333333333333335</v>
      </c>
      <c r="N9" s="24" t="s">
        <v>202</v>
      </c>
      <c r="O9" s="59" t="s">
        <v>245</v>
      </c>
    </row>
    <row r="10" spans="1:15" x14ac:dyDescent="0.2">
      <c r="B10" s="43">
        <v>1.2</v>
      </c>
      <c r="C10" s="43" t="s">
        <v>78</v>
      </c>
      <c r="F10" s="60"/>
      <c r="G10" s="60"/>
      <c r="H10" s="56"/>
      <c r="I10" s="61"/>
      <c r="J10" s="22"/>
      <c r="K10" s="22"/>
      <c r="L10" s="22"/>
      <c r="M10" s="23"/>
      <c r="O10" s="59"/>
    </row>
    <row r="11" spans="1:15" hidden="1" x14ac:dyDescent="0.2">
      <c r="C11" s="25" t="s">
        <v>79</v>
      </c>
      <c r="E11" s="25" t="s">
        <v>80</v>
      </c>
      <c r="F11" s="60">
        <v>90</v>
      </c>
      <c r="G11" s="60">
        <v>90</v>
      </c>
      <c r="H11" s="56" t="s">
        <v>81</v>
      </c>
      <c r="I11" s="58"/>
      <c r="J11" s="22">
        <f>F11*I11</f>
        <v>0</v>
      </c>
      <c r="K11" s="22">
        <f>G11*I11</f>
        <v>0</v>
      </c>
      <c r="L11" s="22">
        <f t="shared" si="0"/>
        <v>0</v>
      </c>
      <c r="M11" s="23">
        <f t="shared" ref="M11:M24" si="1">IFERROR(L11/K11,$J11)</f>
        <v>0</v>
      </c>
      <c r="O11" s="59"/>
    </row>
    <row r="12" spans="1:15" hidden="1" x14ac:dyDescent="0.2">
      <c r="D12" s="62" t="s">
        <v>82</v>
      </c>
      <c r="E12" s="25" t="s">
        <v>80</v>
      </c>
      <c r="F12" s="60">
        <v>45</v>
      </c>
      <c r="G12" s="60">
        <v>45</v>
      </c>
      <c r="H12" s="56" t="s">
        <v>81</v>
      </c>
      <c r="I12" s="58"/>
      <c r="J12" s="22">
        <f>F12*I12</f>
        <v>0</v>
      </c>
      <c r="K12" s="22"/>
      <c r="L12" s="22"/>
      <c r="M12" s="23">
        <f t="shared" si="1"/>
        <v>0</v>
      </c>
      <c r="O12" s="59"/>
    </row>
    <row r="13" spans="1:15" hidden="1" x14ac:dyDescent="0.2">
      <c r="C13" s="25" t="s">
        <v>83</v>
      </c>
      <c r="D13" s="62"/>
      <c r="E13" s="25" t="s">
        <v>80</v>
      </c>
      <c r="F13" s="60">
        <v>90</v>
      </c>
      <c r="G13" s="60">
        <v>90</v>
      </c>
      <c r="H13" s="56" t="s">
        <v>81</v>
      </c>
      <c r="I13" s="58"/>
      <c r="J13" s="22">
        <f>F13*I13</f>
        <v>0</v>
      </c>
      <c r="K13" s="22">
        <f>G13*I13</f>
        <v>0</v>
      </c>
      <c r="L13" s="22">
        <f t="shared" si="0"/>
        <v>0</v>
      </c>
      <c r="M13" s="23">
        <f t="shared" si="1"/>
        <v>0</v>
      </c>
      <c r="O13" s="59"/>
    </row>
    <row r="14" spans="1:15" hidden="1" x14ac:dyDescent="0.2">
      <c r="D14" s="62" t="s">
        <v>82</v>
      </c>
      <c r="E14" s="25" t="s">
        <v>80</v>
      </c>
      <c r="F14" s="60">
        <v>45</v>
      </c>
      <c r="G14" s="60">
        <v>45</v>
      </c>
      <c r="H14" s="56" t="s">
        <v>81</v>
      </c>
      <c r="I14" s="58"/>
      <c r="J14" s="22"/>
      <c r="K14" s="22"/>
      <c r="L14" s="22"/>
      <c r="M14" s="23">
        <f t="shared" si="1"/>
        <v>0</v>
      </c>
      <c r="O14" s="59"/>
    </row>
    <row r="15" spans="1:15" hidden="1" x14ac:dyDescent="0.2">
      <c r="C15" s="25" t="s">
        <v>84</v>
      </c>
      <c r="D15" s="62"/>
      <c r="E15" s="25" t="s">
        <v>80</v>
      </c>
      <c r="F15" s="60">
        <v>90</v>
      </c>
      <c r="G15" s="60">
        <v>90</v>
      </c>
      <c r="H15" s="56" t="s">
        <v>81</v>
      </c>
      <c r="I15" s="58"/>
      <c r="J15" s="22">
        <f>F15*I15</f>
        <v>0</v>
      </c>
      <c r="K15" s="22">
        <f>G15*I15</f>
        <v>0</v>
      </c>
      <c r="L15" s="22">
        <f t="shared" si="0"/>
        <v>0</v>
      </c>
      <c r="M15" s="23">
        <f t="shared" si="1"/>
        <v>0</v>
      </c>
      <c r="O15" s="59"/>
    </row>
    <row r="16" spans="1:15" hidden="1" x14ac:dyDescent="0.2">
      <c r="D16" s="62" t="s">
        <v>82</v>
      </c>
      <c r="E16" s="25" t="s">
        <v>80</v>
      </c>
      <c r="F16" s="60">
        <v>45</v>
      </c>
      <c r="G16" s="60">
        <v>45</v>
      </c>
      <c r="H16" s="56" t="s">
        <v>81</v>
      </c>
      <c r="I16" s="58"/>
      <c r="J16" s="22">
        <f t="shared" ref="J16:J22" si="2">F16*I16</f>
        <v>0</v>
      </c>
      <c r="K16" s="22">
        <f t="shared" ref="K16:K30" si="3">G16*I16</f>
        <v>0</v>
      </c>
      <c r="L16" s="22">
        <f t="shared" si="0"/>
        <v>0</v>
      </c>
      <c r="M16" s="23">
        <f t="shared" si="1"/>
        <v>0</v>
      </c>
      <c r="O16" s="59"/>
    </row>
    <row r="17" spans="1:15" x14ac:dyDescent="0.2">
      <c r="C17" s="25" t="s">
        <v>85</v>
      </c>
      <c r="D17" s="62"/>
      <c r="E17" s="25" t="s">
        <v>80</v>
      </c>
      <c r="F17" s="60">
        <v>220</v>
      </c>
      <c r="G17" s="60">
        <v>220</v>
      </c>
      <c r="H17" s="56" t="s">
        <v>81</v>
      </c>
      <c r="I17" s="58">
        <v>10</v>
      </c>
      <c r="J17" s="22">
        <f t="shared" si="2"/>
        <v>2200</v>
      </c>
      <c r="K17" s="22">
        <f t="shared" si="3"/>
        <v>2200</v>
      </c>
      <c r="L17" s="22">
        <f t="shared" si="0"/>
        <v>0</v>
      </c>
      <c r="M17" s="23">
        <f t="shared" si="1"/>
        <v>0</v>
      </c>
      <c r="O17" s="59" t="s">
        <v>246</v>
      </c>
    </row>
    <row r="18" spans="1:15" hidden="1" x14ac:dyDescent="0.2">
      <c r="D18" s="62" t="s">
        <v>82</v>
      </c>
      <c r="E18" s="25" t="s">
        <v>80</v>
      </c>
      <c r="F18" s="60">
        <v>110</v>
      </c>
      <c r="G18" s="60">
        <v>110</v>
      </c>
      <c r="H18" s="56" t="s">
        <v>81</v>
      </c>
      <c r="I18" s="58"/>
      <c r="J18" s="22">
        <f t="shared" si="2"/>
        <v>0</v>
      </c>
      <c r="K18" s="22">
        <f t="shared" si="3"/>
        <v>0</v>
      </c>
      <c r="L18" s="22">
        <f t="shared" si="0"/>
        <v>0</v>
      </c>
      <c r="M18" s="23">
        <f t="shared" si="1"/>
        <v>0</v>
      </c>
      <c r="O18" s="59"/>
    </row>
    <row r="19" spans="1:15" x14ac:dyDescent="0.2">
      <c r="C19" s="25" t="s">
        <v>275</v>
      </c>
      <c r="D19" s="62"/>
      <c r="E19" s="25" t="s">
        <v>80</v>
      </c>
      <c r="F19" s="60">
        <v>150</v>
      </c>
      <c r="G19" s="60">
        <v>150</v>
      </c>
      <c r="H19" s="56" t="s">
        <v>81</v>
      </c>
      <c r="I19" s="58">
        <v>10</v>
      </c>
      <c r="J19" s="22">
        <f t="shared" si="2"/>
        <v>1500</v>
      </c>
      <c r="K19" s="22">
        <f t="shared" si="3"/>
        <v>1500</v>
      </c>
      <c r="L19" s="22">
        <f t="shared" si="0"/>
        <v>0</v>
      </c>
      <c r="M19" s="23">
        <f t="shared" si="1"/>
        <v>0</v>
      </c>
      <c r="O19" s="59"/>
    </row>
    <row r="20" spans="1:15" hidden="1" x14ac:dyDescent="0.2">
      <c r="C20" s="25" t="s">
        <v>86</v>
      </c>
      <c r="E20" s="25" t="s">
        <v>80</v>
      </c>
      <c r="F20" s="60">
        <v>150</v>
      </c>
      <c r="G20" s="60">
        <v>150</v>
      </c>
      <c r="H20" s="56" t="s">
        <v>81</v>
      </c>
      <c r="I20" s="58"/>
      <c r="J20" s="22">
        <f t="shared" si="2"/>
        <v>0</v>
      </c>
      <c r="K20" s="22">
        <f t="shared" si="3"/>
        <v>0</v>
      </c>
      <c r="L20" s="22">
        <f t="shared" si="0"/>
        <v>0</v>
      </c>
      <c r="M20" s="23">
        <f t="shared" si="1"/>
        <v>0</v>
      </c>
      <c r="O20" s="59"/>
    </row>
    <row r="21" spans="1:15" x14ac:dyDescent="0.2">
      <c r="C21" s="25" t="s">
        <v>87</v>
      </c>
      <c r="E21" s="25" t="s">
        <v>80</v>
      </c>
      <c r="F21" s="60">
        <v>200</v>
      </c>
      <c r="G21" s="60">
        <v>200</v>
      </c>
      <c r="H21" s="56" t="s">
        <v>81</v>
      </c>
      <c r="I21" s="58">
        <v>10</v>
      </c>
      <c r="J21" s="22">
        <f t="shared" si="2"/>
        <v>2000</v>
      </c>
      <c r="K21" s="22">
        <f t="shared" si="3"/>
        <v>2000</v>
      </c>
      <c r="L21" s="22">
        <f t="shared" si="0"/>
        <v>0</v>
      </c>
      <c r="M21" s="23">
        <f t="shared" si="1"/>
        <v>0</v>
      </c>
      <c r="O21" s="59" t="s">
        <v>246</v>
      </c>
    </row>
    <row r="22" spans="1:15" hidden="1" x14ac:dyDescent="0.2">
      <c r="C22" s="25" t="s">
        <v>88</v>
      </c>
      <c r="E22" s="25" t="s">
        <v>80</v>
      </c>
      <c r="F22" s="60">
        <v>90</v>
      </c>
      <c r="G22" s="60">
        <v>90</v>
      </c>
      <c r="H22" s="56" t="s">
        <v>81</v>
      </c>
      <c r="I22" s="58"/>
      <c r="J22" s="22">
        <f t="shared" si="2"/>
        <v>0</v>
      </c>
      <c r="K22" s="22">
        <f t="shared" si="3"/>
        <v>0</v>
      </c>
      <c r="L22" s="22">
        <f t="shared" si="0"/>
        <v>0</v>
      </c>
      <c r="M22" s="23">
        <f t="shared" si="1"/>
        <v>0</v>
      </c>
      <c r="O22" s="59" t="s">
        <v>246</v>
      </c>
    </row>
    <row r="23" spans="1:15" hidden="1" x14ac:dyDescent="0.2">
      <c r="C23" s="25" t="s">
        <v>89</v>
      </c>
      <c r="E23" s="25" t="s">
        <v>80</v>
      </c>
      <c r="F23" s="60">
        <v>150</v>
      </c>
      <c r="G23" s="60">
        <v>150</v>
      </c>
      <c r="H23" s="56" t="s">
        <v>81</v>
      </c>
      <c r="I23" s="58"/>
      <c r="J23" s="22">
        <f>F23*I23</f>
        <v>0</v>
      </c>
      <c r="K23" s="22">
        <f t="shared" si="3"/>
        <v>0</v>
      </c>
      <c r="L23" s="22">
        <f t="shared" si="0"/>
        <v>0</v>
      </c>
      <c r="M23" s="23">
        <f t="shared" si="1"/>
        <v>0</v>
      </c>
      <c r="O23" s="59" t="s">
        <v>246</v>
      </c>
    </row>
    <row r="24" spans="1:15" x14ac:dyDescent="0.2">
      <c r="C24" s="25" t="s">
        <v>90</v>
      </c>
      <c r="E24" s="25" t="s">
        <v>80</v>
      </c>
      <c r="F24" s="60">
        <v>200</v>
      </c>
      <c r="G24" s="60">
        <v>200</v>
      </c>
      <c r="H24" s="56" t="s">
        <v>81</v>
      </c>
      <c r="I24" s="58">
        <f>10*1</f>
        <v>10</v>
      </c>
      <c r="J24" s="22">
        <f>F24*I24</f>
        <v>2000</v>
      </c>
      <c r="K24" s="22">
        <f t="shared" si="3"/>
        <v>2000</v>
      </c>
      <c r="L24" s="22">
        <f t="shared" si="0"/>
        <v>0</v>
      </c>
      <c r="M24" s="23">
        <f t="shared" si="1"/>
        <v>0</v>
      </c>
      <c r="O24" s="59" t="s">
        <v>246</v>
      </c>
    </row>
    <row r="25" spans="1:15" hidden="1" x14ac:dyDescent="0.2">
      <c r="B25" s="43">
        <v>1.3</v>
      </c>
      <c r="C25" s="43" t="s">
        <v>91</v>
      </c>
      <c r="F25" s="60"/>
      <c r="G25" s="60"/>
      <c r="H25" s="56"/>
      <c r="I25" s="61"/>
      <c r="J25" s="22"/>
      <c r="K25" s="22">
        <f t="shared" si="3"/>
        <v>0</v>
      </c>
      <c r="L25" s="22">
        <f t="shared" si="0"/>
        <v>0</v>
      </c>
      <c r="M25" s="23"/>
      <c r="O25" s="59"/>
    </row>
    <row r="26" spans="1:15" hidden="1" x14ac:dyDescent="0.2">
      <c r="A26" s="18"/>
      <c r="B26" s="18"/>
      <c r="C26" s="19" t="s">
        <v>92</v>
      </c>
      <c r="D26" s="42"/>
      <c r="E26" s="19" t="s">
        <v>77</v>
      </c>
      <c r="F26" s="20">
        <v>3000</v>
      </c>
      <c r="G26" s="20">
        <v>1000</v>
      </c>
      <c r="H26" s="20" t="s">
        <v>77</v>
      </c>
      <c r="I26" s="21"/>
      <c r="J26" s="22">
        <f>F26*I26</f>
        <v>0</v>
      </c>
      <c r="K26" s="22">
        <f t="shared" si="3"/>
        <v>0</v>
      </c>
      <c r="L26" s="22">
        <f t="shared" si="0"/>
        <v>0</v>
      </c>
      <c r="M26" s="23">
        <f t="shared" ref="M26:M31" si="4">IFERROR(L26/K26,$J26)</f>
        <v>0</v>
      </c>
      <c r="O26" s="59"/>
    </row>
    <row r="27" spans="1:15" hidden="1" x14ac:dyDescent="0.2">
      <c r="A27" s="18"/>
      <c r="B27" s="18"/>
      <c r="C27" s="19" t="s">
        <v>93</v>
      </c>
      <c r="D27" s="42"/>
      <c r="E27" s="19" t="s">
        <v>81</v>
      </c>
      <c r="F27" s="26">
        <v>1000</v>
      </c>
      <c r="G27" s="26">
        <v>1000</v>
      </c>
      <c r="H27" s="20" t="s">
        <v>77</v>
      </c>
      <c r="I27" s="21"/>
      <c r="J27" s="22">
        <f>F27*I27</f>
        <v>0</v>
      </c>
      <c r="K27" s="22">
        <f t="shared" si="3"/>
        <v>0</v>
      </c>
      <c r="L27" s="22">
        <f t="shared" si="0"/>
        <v>0</v>
      </c>
      <c r="M27" s="23">
        <f t="shared" si="4"/>
        <v>0</v>
      </c>
      <c r="O27" s="59"/>
    </row>
    <row r="28" spans="1:15" hidden="1" x14ac:dyDescent="0.2">
      <c r="A28" s="18"/>
      <c r="B28" s="18"/>
      <c r="C28" s="19" t="s">
        <v>195</v>
      </c>
      <c r="D28" s="42"/>
      <c r="E28" s="19" t="s">
        <v>77</v>
      </c>
      <c r="F28" s="26">
        <v>1000</v>
      </c>
      <c r="G28" s="26">
        <v>600</v>
      </c>
      <c r="H28" s="20" t="s">
        <v>77</v>
      </c>
      <c r="I28" s="21"/>
      <c r="J28" s="22">
        <f>F28*I28</f>
        <v>0</v>
      </c>
      <c r="K28" s="22">
        <f t="shared" si="3"/>
        <v>0</v>
      </c>
      <c r="L28" s="22">
        <f t="shared" si="0"/>
        <v>0</v>
      </c>
      <c r="M28" s="23">
        <f t="shared" si="4"/>
        <v>0</v>
      </c>
      <c r="O28" s="59"/>
    </row>
    <row r="29" spans="1:15" hidden="1" x14ac:dyDescent="0.2">
      <c r="A29" s="18"/>
      <c r="B29" s="18"/>
      <c r="C29" s="19" t="s">
        <v>94</v>
      </c>
      <c r="D29" s="42"/>
      <c r="E29" s="19" t="s">
        <v>77</v>
      </c>
      <c r="F29" s="26"/>
      <c r="G29" s="26"/>
      <c r="H29" s="20"/>
      <c r="I29" s="21"/>
      <c r="J29" s="22">
        <f>F29*I29</f>
        <v>0</v>
      </c>
      <c r="K29" s="22">
        <f t="shared" si="3"/>
        <v>0</v>
      </c>
      <c r="L29" s="22">
        <f t="shared" si="0"/>
        <v>0</v>
      </c>
      <c r="M29" s="23">
        <f t="shared" si="4"/>
        <v>0</v>
      </c>
      <c r="O29" s="59"/>
    </row>
    <row r="30" spans="1:15" hidden="1" x14ac:dyDescent="0.2">
      <c r="A30" s="63"/>
      <c r="B30" s="63"/>
      <c r="C30" s="64" t="s">
        <v>95</v>
      </c>
      <c r="D30" s="65"/>
      <c r="E30" s="64" t="s">
        <v>77</v>
      </c>
      <c r="F30" s="26"/>
      <c r="G30" s="66"/>
      <c r="H30" s="67"/>
      <c r="I30" s="68"/>
      <c r="J30" s="69">
        <f>F30*I30</f>
        <v>0</v>
      </c>
      <c r="K30" s="69">
        <f t="shared" si="3"/>
        <v>0</v>
      </c>
      <c r="L30" s="69">
        <f t="shared" si="0"/>
        <v>0</v>
      </c>
      <c r="M30" s="23">
        <f t="shared" si="4"/>
        <v>0</v>
      </c>
      <c r="O30" s="59"/>
    </row>
    <row r="31" spans="1:15" x14ac:dyDescent="0.2">
      <c r="A31" s="70"/>
      <c r="B31" s="70"/>
      <c r="C31" s="71"/>
      <c r="D31" s="72" t="s">
        <v>96</v>
      </c>
      <c r="E31" s="71"/>
      <c r="F31" s="73"/>
      <c r="G31" s="73"/>
      <c r="H31" s="74"/>
      <c r="I31" s="75"/>
      <c r="J31" s="76">
        <f>SUM(J5:J30)</f>
        <v>16700</v>
      </c>
      <c r="K31" s="76">
        <f t="shared" ref="K31:L31" si="5">SUM(K5:K30)</f>
        <v>10400</v>
      </c>
      <c r="L31" s="76">
        <f t="shared" si="5"/>
        <v>6300</v>
      </c>
      <c r="M31" s="77">
        <f t="shared" si="4"/>
        <v>0.60576923076923073</v>
      </c>
      <c r="N31" s="78"/>
      <c r="O31" s="59"/>
    </row>
    <row r="32" spans="1:15" x14ac:dyDescent="0.2">
      <c r="A32" s="18">
        <v>2</v>
      </c>
      <c r="B32" s="18" t="s">
        <v>97</v>
      </c>
      <c r="C32" s="19"/>
      <c r="D32" s="42"/>
      <c r="E32" s="19"/>
      <c r="F32" s="79"/>
      <c r="G32" s="79"/>
      <c r="H32" s="80"/>
      <c r="I32" s="81"/>
      <c r="J32" s="82"/>
      <c r="K32" s="82"/>
      <c r="L32" s="82"/>
      <c r="M32" s="83"/>
      <c r="N32" s="84"/>
      <c r="O32" s="59"/>
    </row>
    <row r="33" spans="1:15" x14ac:dyDescent="0.2">
      <c r="A33" s="18"/>
      <c r="B33" s="18">
        <v>2.1</v>
      </c>
      <c r="C33" s="19" t="s">
        <v>98</v>
      </c>
      <c r="D33" s="42"/>
      <c r="E33" s="19"/>
      <c r="F33" s="79"/>
      <c r="G33" s="79"/>
      <c r="H33" s="80"/>
      <c r="I33" s="81"/>
      <c r="J33" s="82"/>
      <c r="K33" s="82"/>
      <c r="L33" s="82"/>
      <c r="M33" s="83"/>
      <c r="N33" s="84"/>
      <c r="O33" s="59"/>
    </row>
    <row r="34" spans="1:15" x14ac:dyDescent="0.2">
      <c r="A34" s="18"/>
      <c r="B34" s="18"/>
      <c r="C34" s="85" t="s">
        <v>99</v>
      </c>
      <c r="D34" s="42"/>
      <c r="E34" s="19" t="s">
        <v>100</v>
      </c>
      <c r="F34" s="79">
        <v>3000</v>
      </c>
      <c r="G34" s="79">
        <v>2664</v>
      </c>
      <c r="H34" s="80" t="s">
        <v>229</v>
      </c>
      <c r="I34" s="21">
        <f>3*1</f>
        <v>3</v>
      </c>
      <c r="J34" s="82">
        <f t="shared" ref="J34:J40" si="6">F34*I34</f>
        <v>9000</v>
      </c>
      <c r="K34" s="82">
        <f t="shared" ref="K34:K40" si="7">G34*I34</f>
        <v>7992</v>
      </c>
      <c r="L34" s="82">
        <f t="shared" ref="L34:L40" si="8">J34-K34</f>
        <v>1008</v>
      </c>
      <c r="M34" s="83">
        <f t="shared" ref="M34:M41" si="9">IFERROR(L34/K34,$J34)</f>
        <v>0.12612612612612611</v>
      </c>
      <c r="N34" s="84" t="s">
        <v>234</v>
      </c>
      <c r="O34" s="59" t="s">
        <v>247</v>
      </c>
    </row>
    <row r="35" spans="1:15" x14ac:dyDescent="0.2">
      <c r="A35" s="18"/>
      <c r="B35" s="18"/>
      <c r="C35" s="85" t="s">
        <v>102</v>
      </c>
      <c r="D35" s="86" t="s">
        <v>233</v>
      </c>
      <c r="E35" s="19" t="s">
        <v>100</v>
      </c>
      <c r="F35" s="79">
        <v>2800</v>
      </c>
      <c r="G35" s="79">
        <v>2664</v>
      </c>
      <c r="H35" s="80" t="s">
        <v>229</v>
      </c>
      <c r="I35" s="21">
        <f>1*2</f>
        <v>2</v>
      </c>
      <c r="J35" s="82">
        <f t="shared" si="6"/>
        <v>5600</v>
      </c>
      <c r="K35" s="82">
        <f t="shared" si="7"/>
        <v>5328</v>
      </c>
      <c r="L35" s="82">
        <f t="shared" si="8"/>
        <v>272</v>
      </c>
      <c r="M35" s="83">
        <f t="shared" si="9"/>
        <v>5.1051051051051052E-2</v>
      </c>
      <c r="N35" s="84" t="s">
        <v>235</v>
      </c>
      <c r="O35" s="59" t="s">
        <v>245</v>
      </c>
    </row>
    <row r="36" spans="1:15" hidden="1" x14ac:dyDescent="0.2">
      <c r="A36" s="18"/>
      <c r="B36" s="18"/>
      <c r="C36" s="85" t="s">
        <v>103</v>
      </c>
      <c r="D36" s="42"/>
      <c r="E36" s="19" t="s">
        <v>104</v>
      </c>
      <c r="F36" s="79">
        <v>2800</v>
      </c>
      <c r="G36" s="79">
        <v>2664</v>
      </c>
      <c r="H36" s="80" t="s">
        <v>229</v>
      </c>
      <c r="I36" s="21"/>
      <c r="J36" s="82">
        <f t="shared" si="6"/>
        <v>0</v>
      </c>
      <c r="K36" s="82">
        <f t="shared" si="7"/>
        <v>0</v>
      </c>
      <c r="L36" s="82">
        <f t="shared" si="8"/>
        <v>0</v>
      </c>
      <c r="M36" s="83">
        <f t="shared" si="9"/>
        <v>0</v>
      </c>
      <c r="N36" s="84"/>
      <c r="O36" s="59"/>
    </row>
    <row r="37" spans="1:15" x14ac:dyDescent="0.2">
      <c r="A37" s="18"/>
      <c r="B37" s="18"/>
      <c r="C37" s="85" t="s">
        <v>105</v>
      </c>
      <c r="D37" s="42"/>
      <c r="E37" s="19" t="s">
        <v>100</v>
      </c>
      <c r="F37" s="79">
        <v>1500</v>
      </c>
      <c r="G37" s="79">
        <f>G38/2</f>
        <v>1332</v>
      </c>
      <c r="H37" s="80" t="s">
        <v>230</v>
      </c>
      <c r="I37" s="21">
        <f>2*1</f>
        <v>2</v>
      </c>
      <c r="J37" s="82">
        <f t="shared" si="6"/>
        <v>3000</v>
      </c>
      <c r="K37" s="82">
        <f t="shared" si="7"/>
        <v>2664</v>
      </c>
      <c r="L37" s="82">
        <f t="shared" si="8"/>
        <v>336</v>
      </c>
      <c r="M37" s="83">
        <f t="shared" si="9"/>
        <v>0.12612612612612611</v>
      </c>
      <c r="N37" s="84" t="s">
        <v>227</v>
      </c>
      <c r="O37" s="59" t="s">
        <v>247</v>
      </c>
    </row>
    <row r="38" spans="1:15" x14ac:dyDescent="0.2">
      <c r="A38" s="18"/>
      <c r="B38" s="18"/>
      <c r="C38" s="85" t="s">
        <v>106</v>
      </c>
      <c r="D38" s="42"/>
      <c r="E38" s="19" t="s">
        <v>196</v>
      </c>
      <c r="F38" s="79">
        <v>2800</v>
      </c>
      <c r="G38" s="79">
        <v>2664</v>
      </c>
      <c r="H38" s="80" t="s">
        <v>229</v>
      </c>
      <c r="I38" s="21">
        <f>2*1</f>
        <v>2</v>
      </c>
      <c r="J38" s="82">
        <f t="shared" si="6"/>
        <v>5600</v>
      </c>
      <c r="K38" s="82">
        <f t="shared" si="7"/>
        <v>5328</v>
      </c>
      <c r="L38" s="82">
        <f t="shared" si="8"/>
        <v>272</v>
      </c>
      <c r="M38" s="83">
        <f t="shared" si="9"/>
        <v>5.1051051051051052E-2</v>
      </c>
      <c r="N38" s="84" t="s">
        <v>228</v>
      </c>
      <c r="O38" s="59" t="s">
        <v>247</v>
      </c>
    </row>
    <row r="39" spans="1:15" x14ac:dyDescent="0.2">
      <c r="A39" s="18"/>
      <c r="B39" s="18"/>
      <c r="C39" s="85" t="s">
        <v>231</v>
      </c>
      <c r="D39" s="42"/>
      <c r="E39" s="19" t="s">
        <v>100</v>
      </c>
      <c r="F39" s="79">
        <v>1500</v>
      </c>
      <c r="G39" s="79">
        <v>1332</v>
      </c>
      <c r="H39" s="80" t="s">
        <v>230</v>
      </c>
      <c r="I39" s="21">
        <f>1*2</f>
        <v>2</v>
      </c>
      <c r="J39" s="82">
        <f t="shared" si="6"/>
        <v>3000</v>
      </c>
      <c r="K39" s="82">
        <f t="shared" si="7"/>
        <v>2664</v>
      </c>
      <c r="L39" s="82">
        <f t="shared" si="8"/>
        <v>336</v>
      </c>
      <c r="M39" s="83">
        <f t="shared" si="9"/>
        <v>0.12612612612612611</v>
      </c>
      <c r="N39" s="84" t="s">
        <v>232</v>
      </c>
      <c r="O39" s="59" t="s">
        <v>245</v>
      </c>
    </row>
    <row r="40" spans="1:15" hidden="1" x14ac:dyDescent="0.2">
      <c r="A40" s="18"/>
      <c r="B40" s="18"/>
      <c r="C40" s="85" t="s">
        <v>107</v>
      </c>
      <c r="D40" s="42"/>
      <c r="E40" s="19" t="s">
        <v>100</v>
      </c>
      <c r="F40" s="79">
        <v>2500</v>
      </c>
      <c r="G40" s="79">
        <v>2664.2857142857142</v>
      </c>
      <c r="H40" s="80" t="s">
        <v>101</v>
      </c>
      <c r="I40" s="21"/>
      <c r="J40" s="82">
        <f t="shared" si="6"/>
        <v>0</v>
      </c>
      <c r="K40" s="82">
        <f t="shared" si="7"/>
        <v>0</v>
      </c>
      <c r="L40" s="82">
        <f t="shared" si="8"/>
        <v>0</v>
      </c>
      <c r="M40" s="83">
        <f t="shared" si="9"/>
        <v>0</v>
      </c>
      <c r="N40" s="84"/>
      <c r="O40" s="59"/>
    </row>
    <row r="41" spans="1:15" x14ac:dyDescent="0.2">
      <c r="A41" s="70"/>
      <c r="B41" s="70"/>
      <c r="C41" s="71"/>
      <c r="D41" s="72" t="s">
        <v>96</v>
      </c>
      <c r="E41" s="71"/>
      <c r="F41" s="73"/>
      <c r="G41" s="73"/>
      <c r="H41" s="74"/>
      <c r="I41" s="75"/>
      <c r="J41" s="76">
        <f>SUM(J34:J40)</f>
        <v>26200</v>
      </c>
      <c r="K41" s="76">
        <f>SUM(K34:K40)</f>
        <v>23976</v>
      </c>
      <c r="L41" s="76">
        <f>SUM(L34:L40)</f>
        <v>2224</v>
      </c>
      <c r="M41" s="77">
        <f t="shared" si="9"/>
        <v>9.2759426092759431E-2</v>
      </c>
      <c r="N41" s="78"/>
      <c r="O41" s="59"/>
    </row>
    <row r="42" spans="1:15" x14ac:dyDescent="0.2">
      <c r="A42" s="18">
        <v>2</v>
      </c>
      <c r="B42" s="18" t="s">
        <v>108</v>
      </c>
      <c r="C42" s="19"/>
      <c r="D42" s="42"/>
      <c r="E42" s="19"/>
      <c r="F42" s="79"/>
      <c r="G42" s="79"/>
      <c r="H42" s="80"/>
      <c r="I42" s="81"/>
      <c r="J42" s="82"/>
      <c r="K42" s="82"/>
      <c r="L42" s="82"/>
      <c r="M42" s="83"/>
      <c r="N42" s="84"/>
      <c r="O42" s="59"/>
    </row>
    <row r="43" spans="1:15" x14ac:dyDescent="0.2">
      <c r="A43" s="18"/>
      <c r="B43" s="18">
        <v>2.1</v>
      </c>
      <c r="C43" s="19" t="s">
        <v>109</v>
      </c>
      <c r="D43" s="42"/>
      <c r="E43" s="19"/>
      <c r="F43" s="87"/>
      <c r="G43" s="87"/>
      <c r="H43" s="57"/>
      <c r="I43" s="88"/>
      <c r="J43" s="89"/>
      <c r="K43" s="89"/>
      <c r="L43" s="89"/>
      <c r="M43" s="90"/>
      <c r="N43" s="84"/>
      <c r="O43" s="59"/>
    </row>
    <row r="44" spans="1:15" x14ac:dyDescent="0.2">
      <c r="A44" s="18"/>
      <c r="B44" s="18"/>
      <c r="C44" s="91">
        <v>42742</v>
      </c>
      <c r="D44" s="42"/>
      <c r="E44" s="19"/>
      <c r="F44" s="87"/>
      <c r="G44" s="87"/>
      <c r="H44" s="57"/>
      <c r="I44" s="88"/>
      <c r="J44" s="89"/>
      <c r="K44" s="89"/>
      <c r="L44" s="89"/>
      <c r="M44" s="90"/>
      <c r="N44" s="84"/>
      <c r="O44" s="59"/>
    </row>
    <row r="45" spans="1:15" x14ac:dyDescent="0.2">
      <c r="A45" s="18"/>
      <c r="B45" s="18"/>
      <c r="C45" s="92" t="s">
        <v>110</v>
      </c>
      <c r="D45" s="86" t="s">
        <v>205</v>
      </c>
      <c r="E45" s="19"/>
      <c r="F45" s="87">
        <v>0</v>
      </c>
      <c r="G45" s="87">
        <f t="shared" ref="G45:G46" si="10">F45</f>
        <v>0</v>
      </c>
      <c r="H45" s="57" t="s">
        <v>111</v>
      </c>
      <c r="I45" s="58">
        <v>0</v>
      </c>
      <c r="J45" s="22">
        <f t="shared" ref="J45:J46" si="11">F45*I45</f>
        <v>0</v>
      </c>
      <c r="K45" s="22">
        <f t="shared" ref="K45:K46" si="12">G45*I45</f>
        <v>0</v>
      </c>
      <c r="L45" s="22">
        <f t="shared" ref="L45:L46" si="13">J45-K45</f>
        <v>0</v>
      </c>
      <c r="M45" s="23">
        <f t="shared" ref="M45:M46" si="14">IFERROR(L45/K45,$J45)</f>
        <v>0</v>
      </c>
      <c r="N45" s="84"/>
      <c r="O45" s="59" t="s">
        <v>246</v>
      </c>
    </row>
    <row r="46" spans="1:15" x14ac:dyDescent="0.2">
      <c r="A46" s="18"/>
      <c r="B46" s="18"/>
      <c r="C46" s="92" t="s">
        <v>113</v>
      </c>
      <c r="D46" s="171" t="s">
        <v>206</v>
      </c>
      <c r="E46" s="19"/>
      <c r="F46" s="87">
        <v>0</v>
      </c>
      <c r="G46" s="87">
        <f t="shared" si="10"/>
        <v>0</v>
      </c>
      <c r="H46" s="57" t="s">
        <v>111</v>
      </c>
      <c r="I46" s="58">
        <v>0</v>
      </c>
      <c r="J46" s="22">
        <f t="shared" si="11"/>
        <v>0</v>
      </c>
      <c r="K46" s="22">
        <f t="shared" si="12"/>
        <v>0</v>
      </c>
      <c r="L46" s="22">
        <f t="shared" si="13"/>
        <v>0</v>
      </c>
      <c r="M46" s="23">
        <f t="shared" si="14"/>
        <v>0</v>
      </c>
      <c r="N46" s="84"/>
      <c r="O46" s="59" t="s">
        <v>246</v>
      </c>
    </row>
    <row r="47" spans="1:15" x14ac:dyDescent="0.2">
      <c r="A47" s="18"/>
      <c r="B47" s="18"/>
      <c r="C47" s="19" t="s">
        <v>115</v>
      </c>
      <c r="D47" s="86" t="s">
        <v>203</v>
      </c>
      <c r="E47" s="19"/>
      <c r="F47" s="87">
        <v>350</v>
      </c>
      <c r="G47" s="87">
        <v>350</v>
      </c>
      <c r="H47" s="57" t="s">
        <v>111</v>
      </c>
      <c r="I47" s="58">
        <f>10*1</f>
        <v>10</v>
      </c>
      <c r="J47" s="22">
        <f>F47*I47</f>
        <v>3500</v>
      </c>
      <c r="K47" s="22">
        <f>G47*I47</f>
        <v>3500</v>
      </c>
      <c r="L47" s="22">
        <f>J47-K47</f>
        <v>0</v>
      </c>
      <c r="M47" s="23">
        <f>IFERROR(L47/K47,$J47)</f>
        <v>0</v>
      </c>
      <c r="N47" s="84"/>
      <c r="O47" s="59" t="s">
        <v>246</v>
      </c>
    </row>
    <row r="48" spans="1:15" x14ac:dyDescent="0.2">
      <c r="A48" s="18"/>
      <c r="B48" s="18"/>
      <c r="C48" s="92" t="s">
        <v>197</v>
      </c>
      <c r="D48" s="86" t="s">
        <v>207</v>
      </c>
      <c r="E48" s="19"/>
      <c r="F48" s="87">
        <v>150</v>
      </c>
      <c r="G48" s="87">
        <v>150</v>
      </c>
      <c r="H48" s="57" t="s">
        <v>77</v>
      </c>
      <c r="I48" s="58">
        <v>1</v>
      </c>
      <c r="J48" s="22">
        <f t="shared" ref="J48:J49" si="15">F48*I48</f>
        <v>150</v>
      </c>
      <c r="K48" s="22">
        <f t="shared" ref="K48:K49" si="16">G48*I48</f>
        <v>150</v>
      </c>
      <c r="L48" s="22">
        <f t="shared" ref="L48:L49" si="17">J48-K48</f>
        <v>0</v>
      </c>
      <c r="M48" s="23">
        <f t="shared" ref="M48:M49" si="18">IFERROR(L48/K48,$J48)</f>
        <v>0</v>
      </c>
      <c r="N48" s="84" t="s">
        <v>214</v>
      </c>
      <c r="O48" s="59" t="s">
        <v>246</v>
      </c>
    </row>
    <row r="49" spans="1:15" x14ac:dyDescent="0.2">
      <c r="A49" s="18"/>
      <c r="B49" s="18"/>
      <c r="C49" s="91">
        <v>42924</v>
      </c>
      <c r="D49" s="86"/>
      <c r="E49" s="19"/>
      <c r="F49" s="87"/>
      <c r="G49" s="87"/>
      <c r="H49" s="57"/>
      <c r="I49" s="58"/>
      <c r="J49" s="22">
        <f t="shared" si="15"/>
        <v>0</v>
      </c>
      <c r="K49" s="22">
        <f t="shared" si="16"/>
        <v>0</v>
      </c>
      <c r="L49" s="22">
        <f t="shared" si="17"/>
        <v>0</v>
      </c>
      <c r="M49" s="23">
        <f t="shared" si="18"/>
        <v>0</v>
      </c>
      <c r="N49" s="84"/>
      <c r="O49" s="59" t="s">
        <v>246</v>
      </c>
    </row>
    <row r="50" spans="1:15" x14ac:dyDescent="0.2">
      <c r="A50" s="18"/>
      <c r="B50" s="18"/>
      <c r="C50" s="19" t="s">
        <v>110</v>
      </c>
      <c r="D50" s="86" t="s">
        <v>208</v>
      </c>
      <c r="E50" s="19"/>
      <c r="F50" s="87">
        <v>0</v>
      </c>
      <c r="G50" s="87">
        <f t="shared" ref="G50:G78" si="19">F50</f>
        <v>0</v>
      </c>
      <c r="H50" s="57" t="s">
        <v>111</v>
      </c>
      <c r="I50" s="58"/>
      <c r="J50" s="22">
        <f t="shared" ref="J50:J78" si="20">F50*I50</f>
        <v>0</v>
      </c>
      <c r="K50" s="22">
        <f t="shared" ref="K50:K78" si="21">G50*I50</f>
        <v>0</v>
      </c>
      <c r="L50" s="22">
        <f t="shared" ref="L50:L78" si="22">J50-K50</f>
        <v>0</v>
      </c>
      <c r="M50" s="23">
        <f t="shared" ref="M50:M79" si="23">IFERROR(L50/K50,$J50)</f>
        <v>0</v>
      </c>
      <c r="N50" s="84"/>
      <c r="O50" s="59" t="s">
        <v>246</v>
      </c>
    </row>
    <row r="51" spans="1:15" x14ac:dyDescent="0.2">
      <c r="A51" s="18"/>
      <c r="B51" s="18"/>
      <c r="C51" s="19" t="s">
        <v>112</v>
      </c>
      <c r="D51" s="171" t="s">
        <v>209</v>
      </c>
      <c r="E51" s="19"/>
      <c r="F51" s="87">
        <v>0</v>
      </c>
      <c r="G51" s="87">
        <v>0</v>
      </c>
      <c r="H51" s="57" t="s">
        <v>111</v>
      </c>
      <c r="I51" s="58"/>
      <c r="J51" s="22">
        <f t="shared" si="20"/>
        <v>0</v>
      </c>
      <c r="K51" s="22">
        <f t="shared" si="21"/>
        <v>0</v>
      </c>
      <c r="L51" s="22">
        <f t="shared" si="22"/>
        <v>0</v>
      </c>
      <c r="M51" s="23">
        <f t="shared" si="23"/>
        <v>0</v>
      </c>
      <c r="N51" s="84"/>
      <c r="O51" s="59" t="s">
        <v>246</v>
      </c>
    </row>
    <row r="52" spans="1:15" x14ac:dyDescent="0.2">
      <c r="A52" s="18"/>
      <c r="B52" s="18"/>
      <c r="C52" s="19" t="s">
        <v>113</v>
      </c>
      <c r="D52" s="172" t="s">
        <v>215</v>
      </c>
      <c r="E52" s="19"/>
      <c r="F52" s="87">
        <v>250</v>
      </c>
      <c r="G52" s="87">
        <v>250</v>
      </c>
      <c r="H52" s="57" t="s">
        <v>111</v>
      </c>
      <c r="I52" s="58">
        <v>10</v>
      </c>
      <c r="J52" s="22">
        <f t="shared" si="20"/>
        <v>2500</v>
      </c>
      <c r="K52" s="22">
        <f t="shared" si="21"/>
        <v>2500</v>
      </c>
      <c r="L52" s="22">
        <f t="shared" si="22"/>
        <v>0</v>
      </c>
      <c r="M52" s="23">
        <f t="shared" si="23"/>
        <v>0</v>
      </c>
      <c r="N52" s="84"/>
      <c r="O52" s="59" t="s">
        <v>246</v>
      </c>
    </row>
    <row r="53" spans="1:15" x14ac:dyDescent="0.2">
      <c r="A53" s="18"/>
      <c r="B53" s="18"/>
      <c r="C53" s="19" t="s">
        <v>114</v>
      </c>
      <c r="D53" s="171" t="s">
        <v>209</v>
      </c>
      <c r="E53" s="19"/>
      <c r="F53" s="87">
        <v>0</v>
      </c>
      <c r="G53" s="87">
        <v>0</v>
      </c>
      <c r="H53" s="57" t="s">
        <v>111</v>
      </c>
      <c r="I53" s="58"/>
      <c r="J53" s="22">
        <f t="shared" si="20"/>
        <v>0</v>
      </c>
      <c r="K53" s="22">
        <f t="shared" si="21"/>
        <v>0</v>
      </c>
      <c r="L53" s="22">
        <f t="shared" si="22"/>
        <v>0</v>
      </c>
      <c r="M53" s="23">
        <f t="shared" si="23"/>
        <v>0</v>
      </c>
      <c r="N53" s="84"/>
      <c r="O53" s="59" t="s">
        <v>246</v>
      </c>
    </row>
    <row r="54" spans="1:15" x14ac:dyDescent="0.2">
      <c r="A54" s="18"/>
      <c r="B54" s="18"/>
      <c r="C54" s="19" t="s">
        <v>115</v>
      </c>
      <c r="D54" s="172" t="s">
        <v>276</v>
      </c>
      <c r="E54" s="19"/>
      <c r="F54" s="87">
        <v>500</v>
      </c>
      <c r="G54" s="87">
        <v>500</v>
      </c>
      <c r="H54" s="57" t="s">
        <v>111</v>
      </c>
      <c r="I54" s="58">
        <v>10</v>
      </c>
      <c r="J54" s="22">
        <f t="shared" ref="J54:J66" si="24">F54*I54</f>
        <v>5000</v>
      </c>
      <c r="K54" s="22">
        <f t="shared" ref="K54:K66" si="25">G54*I54</f>
        <v>5000</v>
      </c>
      <c r="L54" s="22">
        <f t="shared" ref="L54:L66" si="26">J54-K54</f>
        <v>0</v>
      </c>
      <c r="M54" s="23">
        <f t="shared" ref="M54:M66" si="27">IFERROR(L54/K54,$J54)</f>
        <v>0</v>
      </c>
      <c r="N54" s="84"/>
      <c r="O54" s="59" t="s">
        <v>246</v>
      </c>
    </row>
    <row r="55" spans="1:15" x14ac:dyDescent="0.2">
      <c r="A55" s="18"/>
      <c r="B55" s="18"/>
      <c r="C55" s="92" t="s">
        <v>197</v>
      </c>
      <c r="D55" s="86" t="s">
        <v>207</v>
      </c>
      <c r="E55" s="19"/>
      <c r="F55" s="87">
        <v>150</v>
      </c>
      <c r="G55" s="87">
        <v>150</v>
      </c>
      <c r="H55" s="57" t="s">
        <v>77</v>
      </c>
      <c r="I55" s="58">
        <v>1</v>
      </c>
      <c r="J55" s="22">
        <f t="shared" si="24"/>
        <v>150</v>
      </c>
      <c r="K55" s="22">
        <f t="shared" si="25"/>
        <v>150</v>
      </c>
      <c r="L55" s="22">
        <f t="shared" si="26"/>
        <v>0</v>
      </c>
      <c r="M55" s="23">
        <f t="shared" si="27"/>
        <v>0</v>
      </c>
      <c r="N55" s="84" t="s">
        <v>214</v>
      </c>
      <c r="O55" s="59" t="s">
        <v>246</v>
      </c>
    </row>
    <row r="56" spans="1:15" x14ac:dyDescent="0.2">
      <c r="A56" s="18"/>
      <c r="B56" s="18"/>
      <c r="C56" s="91">
        <v>42925</v>
      </c>
      <c r="D56" s="86"/>
      <c r="E56" s="19"/>
      <c r="F56" s="87"/>
      <c r="G56" s="87"/>
      <c r="H56" s="57"/>
      <c r="I56" s="58"/>
      <c r="J56" s="22">
        <f t="shared" si="24"/>
        <v>0</v>
      </c>
      <c r="K56" s="22">
        <f t="shared" si="25"/>
        <v>0</v>
      </c>
      <c r="L56" s="22">
        <f t="shared" si="26"/>
        <v>0</v>
      </c>
      <c r="M56" s="23">
        <f t="shared" si="27"/>
        <v>0</v>
      </c>
      <c r="N56" s="84"/>
      <c r="O56" s="59" t="s">
        <v>246</v>
      </c>
    </row>
    <row r="57" spans="1:15" x14ac:dyDescent="0.2">
      <c r="A57" s="18"/>
      <c r="B57" s="18"/>
      <c r="C57" s="19" t="s">
        <v>110</v>
      </c>
      <c r="D57" s="86" t="s">
        <v>208</v>
      </c>
      <c r="E57" s="19"/>
      <c r="F57" s="87">
        <v>0</v>
      </c>
      <c r="G57" s="87">
        <f t="shared" ref="G57" si="28">F57</f>
        <v>0</v>
      </c>
      <c r="H57" s="57" t="s">
        <v>111</v>
      </c>
      <c r="I57" s="58"/>
      <c r="J57" s="22">
        <f t="shared" si="24"/>
        <v>0</v>
      </c>
      <c r="K57" s="22">
        <f t="shared" si="25"/>
        <v>0</v>
      </c>
      <c r="L57" s="22">
        <f t="shared" si="26"/>
        <v>0</v>
      </c>
      <c r="M57" s="23">
        <f t="shared" si="27"/>
        <v>0</v>
      </c>
      <c r="N57" s="84"/>
      <c r="O57" s="59" t="s">
        <v>246</v>
      </c>
    </row>
    <row r="58" spans="1:15" x14ac:dyDescent="0.2">
      <c r="A58" s="18"/>
      <c r="B58" s="18"/>
      <c r="C58" s="19" t="s">
        <v>112</v>
      </c>
      <c r="D58" s="93" t="s">
        <v>260</v>
      </c>
      <c r="E58" s="19"/>
      <c r="F58" s="87">
        <v>120</v>
      </c>
      <c r="G58" s="87">
        <v>120</v>
      </c>
      <c r="H58" s="57" t="s">
        <v>111</v>
      </c>
      <c r="I58" s="58"/>
      <c r="J58" s="22">
        <f t="shared" si="24"/>
        <v>0</v>
      </c>
      <c r="K58" s="22">
        <f t="shared" si="25"/>
        <v>0</v>
      </c>
      <c r="L58" s="22">
        <f t="shared" si="26"/>
        <v>0</v>
      </c>
      <c r="M58" s="23">
        <f t="shared" si="27"/>
        <v>0</v>
      </c>
      <c r="N58" s="84"/>
      <c r="O58" s="59" t="s">
        <v>246</v>
      </c>
    </row>
    <row r="59" spans="1:15" x14ac:dyDescent="0.2">
      <c r="A59" s="18"/>
      <c r="B59" s="18"/>
      <c r="C59" s="19" t="s">
        <v>113</v>
      </c>
      <c r="D59" s="86" t="s">
        <v>198</v>
      </c>
      <c r="E59" s="19"/>
      <c r="F59" s="87">
        <v>500</v>
      </c>
      <c r="G59" s="87">
        <v>500</v>
      </c>
      <c r="H59" s="57" t="s">
        <v>111</v>
      </c>
      <c r="I59" s="58">
        <f>10*1</f>
        <v>10</v>
      </c>
      <c r="J59" s="22">
        <f t="shared" si="24"/>
        <v>5000</v>
      </c>
      <c r="K59" s="22">
        <f t="shared" si="25"/>
        <v>5000</v>
      </c>
      <c r="L59" s="22">
        <f t="shared" si="26"/>
        <v>0</v>
      </c>
      <c r="M59" s="23">
        <f t="shared" si="27"/>
        <v>0</v>
      </c>
      <c r="N59" s="84" t="s">
        <v>210</v>
      </c>
      <c r="O59" s="59" t="s">
        <v>246</v>
      </c>
    </row>
    <row r="60" spans="1:15" x14ac:dyDescent="0.2">
      <c r="A60" s="18"/>
      <c r="B60" s="18"/>
      <c r="C60" s="19" t="s">
        <v>114</v>
      </c>
      <c r="D60" s="86" t="s">
        <v>211</v>
      </c>
      <c r="E60" s="19"/>
      <c r="F60" s="87">
        <v>100</v>
      </c>
      <c r="G60" s="87">
        <v>100</v>
      </c>
      <c r="H60" s="57" t="s">
        <v>111</v>
      </c>
      <c r="I60" s="58">
        <f>10*1</f>
        <v>10</v>
      </c>
      <c r="J60" s="22">
        <f t="shared" si="24"/>
        <v>1000</v>
      </c>
      <c r="K60" s="22">
        <f t="shared" si="25"/>
        <v>1000</v>
      </c>
      <c r="L60" s="22">
        <f t="shared" si="26"/>
        <v>0</v>
      </c>
      <c r="M60" s="23">
        <f t="shared" si="27"/>
        <v>0</v>
      </c>
      <c r="N60" s="84" t="s">
        <v>212</v>
      </c>
      <c r="O60" s="59" t="s">
        <v>246</v>
      </c>
    </row>
    <row r="61" spans="1:15" ht="81" x14ac:dyDescent="0.2">
      <c r="A61" s="18"/>
      <c r="B61" s="18"/>
      <c r="C61" s="19" t="s">
        <v>115</v>
      </c>
      <c r="D61" s="86" t="s">
        <v>204</v>
      </c>
      <c r="E61" s="19"/>
      <c r="F61" s="87">
        <v>1000</v>
      </c>
      <c r="G61" s="87">
        <v>1000</v>
      </c>
      <c r="H61" s="57" t="s">
        <v>111</v>
      </c>
      <c r="I61" s="58">
        <f>10*1</f>
        <v>10</v>
      </c>
      <c r="J61" s="22">
        <f t="shared" si="24"/>
        <v>10000</v>
      </c>
      <c r="K61" s="22">
        <f t="shared" si="25"/>
        <v>10000</v>
      </c>
      <c r="L61" s="22">
        <f t="shared" si="26"/>
        <v>0</v>
      </c>
      <c r="M61" s="23">
        <f t="shared" si="27"/>
        <v>0</v>
      </c>
      <c r="N61" s="84" t="s">
        <v>213</v>
      </c>
      <c r="O61" s="59" t="s">
        <v>246</v>
      </c>
    </row>
    <row r="62" spans="1:15" x14ac:dyDescent="0.2">
      <c r="A62" s="18"/>
      <c r="B62" s="18"/>
      <c r="C62" s="91">
        <v>42926</v>
      </c>
      <c r="D62" s="86"/>
      <c r="E62" s="19"/>
      <c r="F62" s="87"/>
      <c r="G62" s="87"/>
      <c r="H62" s="57"/>
      <c r="I62" s="58"/>
      <c r="J62" s="22">
        <f t="shared" si="24"/>
        <v>0</v>
      </c>
      <c r="K62" s="22">
        <f t="shared" si="25"/>
        <v>0</v>
      </c>
      <c r="L62" s="22">
        <f t="shared" si="26"/>
        <v>0</v>
      </c>
      <c r="M62" s="23">
        <f t="shared" si="27"/>
        <v>0</v>
      </c>
      <c r="N62" s="84"/>
      <c r="O62" s="59" t="s">
        <v>246</v>
      </c>
    </row>
    <row r="63" spans="1:15" x14ac:dyDescent="0.2">
      <c r="A63" s="18"/>
      <c r="B63" s="18"/>
      <c r="C63" s="19" t="s">
        <v>110</v>
      </c>
      <c r="D63" s="86" t="s">
        <v>208</v>
      </c>
      <c r="E63" s="19"/>
      <c r="F63" s="87">
        <v>0</v>
      </c>
      <c r="G63" s="87">
        <f t="shared" ref="G63" si="29">F63</f>
        <v>0</v>
      </c>
      <c r="H63" s="57" t="s">
        <v>111</v>
      </c>
      <c r="I63" s="58"/>
      <c r="J63" s="22">
        <f t="shared" si="24"/>
        <v>0</v>
      </c>
      <c r="K63" s="22">
        <f t="shared" si="25"/>
        <v>0</v>
      </c>
      <c r="L63" s="22">
        <f t="shared" si="26"/>
        <v>0</v>
      </c>
      <c r="M63" s="23">
        <f t="shared" si="27"/>
        <v>0</v>
      </c>
      <c r="N63" s="84"/>
      <c r="O63" s="59" t="s">
        <v>246</v>
      </c>
    </row>
    <row r="64" spans="1:15" x14ac:dyDescent="0.2">
      <c r="A64" s="18"/>
      <c r="B64" s="18"/>
      <c r="C64" s="19" t="s">
        <v>112</v>
      </c>
      <c r="D64" s="93" t="s">
        <v>260</v>
      </c>
      <c r="E64" s="19"/>
      <c r="F64" s="87">
        <v>120</v>
      </c>
      <c r="G64" s="87">
        <v>120</v>
      </c>
      <c r="H64" s="57" t="s">
        <v>111</v>
      </c>
      <c r="I64" s="58"/>
      <c r="J64" s="22">
        <f t="shared" si="24"/>
        <v>0</v>
      </c>
      <c r="K64" s="22">
        <f t="shared" si="25"/>
        <v>0</v>
      </c>
      <c r="L64" s="22">
        <f t="shared" si="26"/>
        <v>0</v>
      </c>
      <c r="M64" s="23">
        <f t="shared" si="27"/>
        <v>0</v>
      </c>
      <c r="N64" s="84" t="s">
        <v>212</v>
      </c>
      <c r="O64" s="59" t="s">
        <v>246</v>
      </c>
    </row>
    <row r="65" spans="1:15" x14ac:dyDescent="0.2">
      <c r="A65" s="18"/>
      <c r="B65" s="18"/>
      <c r="C65" s="19" t="s">
        <v>113</v>
      </c>
      <c r="D65" s="86" t="s">
        <v>215</v>
      </c>
      <c r="E65" s="19"/>
      <c r="F65" s="87">
        <v>250</v>
      </c>
      <c r="G65" s="87">
        <v>250</v>
      </c>
      <c r="H65" s="57" t="s">
        <v>111</v>
      </c>
      <c r="I65" s="58">
        <f>10*1</f>
        <v>10</v>
      </c>
      <c r="J65" s="22">
        <f t="shared" si="24"/>
        <v>2500</v>
      </c>
      <c r="K65" s="22">
        <f t="shared" si="25"/>
        <v>2500</v>
      </c>
      <c r="L65" s="22">
        <f t="shared" si="26"/>
        <v>0</v>
      </c>
      <c r="M65" s="23">
        <f t="shared" si="27"/>
        <v>0</v>
      </c>
      <c r="N65" s="84"/>
      <c r="O65" s="59" t="s">
        <v>246</v>
      </c>
    </row>
    <row r="66" spans="1:15" x14ac:dyDescent="0.2">
      <c r="A66" s="18"/>
      <c r="B66" s="18"/>
      <c r="C66" s="19" t="s">
        <v>114</v>
      </c>
      <c r="D66" s="93" t="s">
        <v>260</v>
      </c>
      <c r="E66" s="19"/>
      <c r="F66" s="87">
        <v>100</v>
      </c>
      <c r="G66" s="87">
        <v>100</v>
      </c>
      <c r="H66" s="57" t="s">
        <v>111</v>
      </c>
      <c r="I66" s="58"/>
      <c r="J66" s="22">
        <f t="shared" si="24"/>
        <v>0</v>
      </c>
      <c r="K66" s="22">
        <f t="shared" si="25"/>
        <v>0</v>
      </c>
      <c r="L66" s="22">
        <f t="shared" si="26"/>
        <v>0</v>
      </c>
      <c r="M66" s="23">
        <f t="shared" si="27"/>
        <v>0</v>
      </c>
      <c r="N66" s="84" t="s">
        <v>212</v>
      </c>
      <c r="O66" s="59" t="s">
        <v>246</v>
      </c>
    </row>
    <row r="67" spans="1:15" x14ac:dyDescent="0.2">
      <c r="A67" s="18"/>
      <c r="B67" s="18"/>
      <c r="C67" s="19" t="s">
        <v>115</v>
      </c>
      <c r="D67" s="86" t="s">
        <v>216</v>
      </c>
      <c r="E67" s="19"/>
      <c r="F67" s="87">
        <v>350</v>
      </c>
      <c r="G67" s="87">
        <v>350</v>
      </c>
      <c r="H67" s="57" t="s">
        <v>111</v>
      </c>
      <c r="I67" s="58">
        <f>10*1</f>
        <v>10</v>
      </c>
      <c r="J67" s="22">
        <f t="shared" ref="J67:J73" si="30">F67*I67</f>
        <v>3500</v>
      </c>
      <c r="K67" s="22">
        <f t="shared" ref="K67:K73" si="31">G67*I67</f>
        <v>3500</v>
      </c>
      <c r="L67" s="22">
        <f t="shared" ref="L67:L73" si="32">J67-K67</f>
        <v>0</v>
      </c>
      <c r="M67" s="23">
        <f t="shared" ref="M67:M73" si="33">IFERROR(L67/K67,$J67)</f>
        <v>0</v>
      </c>
      <c r="N67" s="84"/>
      <c r="O67" s="59" t="s">
        <v>246</v>
      </c>
    </row>
    <row r="68" spans="1:15" x14ac:dyDescent="0.2">
      <c r="A68" s="18"/>
      <c r="B68" s="18"/>
      <c r="C68" s="19" t="s">
        <v>197</v>
      </c>
      <c r="D68" s="86" t="s">
        <v>207</v>
      </c>
      <c r="E68" s="19"/>
      <c r="F68" s="87">
        <v>150</v>
      </c>
      <c r="G68" s="87">
        <v>150</v>
      </c>
      <c r="H68" s="57" t="s">
        <v>77</v>
      </c>
      <c r="I68" s="58">
        <v>1</v>
      </c>
      <c r="J68" s="22">
        <f t="shared" si="30"/>
        <v>150</v>
      </c>
      <c r="K68" s="22">
        <f t="shared" si="31"/>
        <v>150</v>
      </c>
      <c r="L68" s="22">
        <f t="shared" si="32"/>
        <v>0</v>
      </c>
      <c r="M68" s="23">
        <f t="shared" si="33"/>
        <v>0</v>
      </c>
      <c r="N68" s="84" t="s">
        <v>214</v>
      </c>
      <c r="O68" s="59" t="s">
        <v>246</v>
      </c>
    </row>
    <row r="69" spans="1:15" x14ac:dyDescent="0.2">
      <c r="A69" s="18"/>
      <c r="B69" s="18"/>
      <c r="C69" s="91">
        <v>42927</v>
      </c>
      <c r="D69" s="86"/>
      <c r="E69" s="19"/>
      <c r="F69" s="87"/>
      <c r="G69" s="87"/>
      <c r="H69" s="57"/>
      <c r="I69" s="58"/>
      <c r="J69" s="22">
        <f t="shared" si="30"/>
        <v>0</v>
      </c>
      <c r="K69" s="22">
        <f t="shared" si="31"/>
        <v>0</v>
      </c>
      <c r="L69" s="22">
        <f t="shared" si="32"/>
        <v>0</v>
      </c>
      <c r="M69" s="23">
        <f t="shared" si="33"/>
        <v>0</v>
      </c>
      <c r="N69" s="84"/>
      <c r="O69" s="59" t="s">
        <v>246</v>
      </c>
    </row>
    <row r="70" spans="1:15" x14ac:dyDescent="0.2">
      <c r="A70" s="18"/>
      <c r="B70" s="18"/>
      <c r="C70" s="19" t="s">
        <v>110</v>
      </c>
      <c r="D70" s="86" t="s">
        <v>208</v>
      </c>
      <c r="E70" s="19"/>
      <c r="F70" s="87">
        <v>0</v>
      </c>
      <c r="G70" s="87">
        <f t="shared" ref="G70" si="34">F70</f>
        <v>0</v>
      </c>
      <c r="H70" s="57" t="s">
        <v>111</v>
      </c>
      <c r="I70" s="58"/>
      <c r="J70" s="22">
        <f t="shared" si="30"/>
        <v>0</v>
      </c>
      <c r="K70" s="22">
        <f t="shared" si="31"/>
        <v>0</v>
      </c>
      <c r="L70" s="22">
        <f t="shared" si="32"/>
        <v>0</v>
      </c>
      <c r="M70" s="23">
        <f t="shared" si="33"/>
        <v>0</v>
      </c>
      <c r="N70" s="84"/>
      <c r="O70" s="59" t="s">
        <v>246</v>
      </c>
    </row>
    <row r="71" spans="1:15" hidden="1" x14ac:dyDescent="0.2">
      <c r="A71" s="18"/>
      <c r="B71" s="18">
        <v>2.2000000000000002</v>
      </c>
      <c r="C71" s="19" t="s">
        <v>116</v>
      </c>
      <c r="D71" s="42"/>
      <c r="E71" s="19"/>
      <c r="F71" s="94">
        <v>200</v>
      </c>
      <c r="G71" s="87">
        <f t="shared" si="19"/>
        <v>200</v>
      </c>
      <c r="H71" s="57"/>
      <c r="I71" s="58"/>
      <c r="J71" s="22">
        <f t="shared" si="30"/>
        <v>0</v>
      </c>
      <c r="K71" s="22">
        <f t="shared" si="31"/>
        <v>0</v>
      </c>
      <c r="L71" s="22">
        <f t="shared" si="32"/>
        <v>0</v>
      </c>
      <c r="M71" s="23">
        <f t="shared" si="33"/>
        <v>0</v>
      </c>
      <c r="N71" s="84"/>
      <c r="O71" s="59"/>
    </row>
    <row r="72" spans="1:15" hidden="1" x14ac:dyDescent="0.2">
      <c r="A72" s="18"/>
      <c r="B72" s="18"/>
      <c r="C72" s="19" t="s">
        <v>110</v>
      </c>
      <c r="D72" s="42"/>
      <c r="E72" s="19"/>
      <c r="F72" s="94">
        <v>200</v>
      </c>
      <c r="G72" s="87">
        <f t="shared" si="19"/>
        <v>200</v>
      </c>
      <c r="H72" s="57"/>
      <c r="I72" s="58"/>
      <c r="J72" s="22">
        <f t="shared" si="30"/>
        <v>0</v>
      </c>
      <c r="K72" s="22">
        <f t="shared" si="31"/>
        <v>0</v>
      </c>
      <c r="L72" s="22">
        <f t="shared" si="32"/>
        <v>0</v>
      </c>
      <c r="M72" s="23">
        <f t="shared" si="33"/>
        <v>0</v>
      </c>
      <c r="N72" s="84"/>
      <c r="O72" s="59"/>
    </row>
    <row r="73" spans="1:15" hidden="1" x14ac:dyDescent="0.2">
      <c r="A73" s="18"/>
      <c r="B73" s="18"/>
      <c r="C73" s="19" t="s">
        <v>117</v>
      </c>
      <c r="D73" s="42"/>
      <c r="E73" s="19"/>
      <c r="F73" s="94">
        <v>50</v>
      </c>
      <c r="G73" s="87">
        <v>50</v>
      </c>
      <c r="H73" s="57"/>
      <c r="I73" s="58"/>
      <c r="J73" s="22">
        <f t="shared" si="30"/>
        <v>0</v>
      </c>
      <c r="K73" s="22">
        <f t="shared" si="31"/>
        <v>0</v>
      </c>
      <c r="L73" s="22">
        <f t="shared" si="32"/>
        <v>0</v>
      </c>
      <c r="M73" s="23">
        <f t="shared" si="33"/>
        <v>0</v>
      </c>
      <c r="N73" s="84"/>
      <c r="O73" s="59"/>
    </row>
    <row r="74" spans="1:15" hidden="1" x14ac:dyDescent="0.2">
      <c r="A74" s="18"/>
      <c r="B74" s="18"/>
      <c r="C74" s="19" t="s">
        <v>115</v>
      </c>
      <c r="D74" s="42"/>
      <c r="E74" s="19"/>
      <c r="F74" s="94">
        <v>200</v>
      </c>
      <c r="G74" s="87">
        <f t="shared" si="19"/>
        <v>200</v>
      </c>
      <c r="H74" s="57"/>
      <c r="I74" s="58"/>
      <c r="J74" s="22">
        <f t="shared" si="20"/>
        <v>0</v>
      </c>
      <c r="K74" s="22">
        <f t="shared" si="21"/>
        <v>0</v>
      </c>
      <c r="L74" s="22">
        <f t="shared" si="22"/>
        <v>0</v>
      </c>
      <c r="M74" s="23">
        <f t="shared" si="23"/>
        <v>0</v>
      </c>
      <c r="N74" s="84"/>
      <c r="O74" s="59"/>
    </row>
    <row r="75" spans="1:15" hidden="1" x14ac:dyDescent="0.2">
      <c r="A75" s="18"/>
      <c r="B75" s="18">
        <v>2.2999999999999998</v>
      </c>
      <c r="C75" s="19" t="s">
        <v>118</v>
      </c>
      <c r="D75" s="42"/>
      <c r="E75" s="19"/>
      <c r="F75" s="94">
        <v>200</v>
      </c>
      <c r="G75" s="87">
        <f t="shared" si="19"/>
        <v>200</v>
      </c>
      <c r="H75" s="57"/>
      <c r="I75" s="58"/>
      <c r="J75" s="22">
        <f t="shared" si="20"/>
        <v>0</v>
      </c>
      <c r="K75" s="22">
        <f t="shared" si="21"/>
        <v>0</v>
      </c>
      <c r="L75" s="22">
        <f t="shared" si="22"/>
        <v>0</v>
      </c>
      <c r="M75" s="23">
        <f t="shared" si="23"/>
        <v>0</v>
      </c>
      <c r="N75" s="84"/>
      <c r="O75" s="59"/>
    </row>
    <row r="76" spans="1:15" hidden="1" x14ac:dyDescent="0.2">
      <c r="A76" s="18"/>
      <c r="B76" s="18"/>
      <c r="C76" s="19" t="s">
        <v>110</v>
      </c>
      <c r="D76" s="42"/>
      <c r="E76" s="19"/>
      <c r="F76" s="94">
        <v>200</v>
      </c>
      <c r="G76" s="87">
        <f t="shared" si="19"/>
        <v>200</v>
      </c>
      <c r="H76" s="57"/>
      <c r="I76" s="58"/>
      <c r="J76" s="22">
        <f t="shared" si="20"/>
        <v>0</v>
      </c>
      <c r="K76" s="22">
        <f t="shared" si="21"/>
        <v>0</v>
      </c>
      <c r="L76" s="22">
        <f t="shared" si="22"/>
        <v>0</v>
      </c>
      <c r="M76" s="23">
        <f t="shared" si="23"/>
        <v>0</v>
      </c>
      <c r="N76" s="84"/>
      <c r="O76" s="59"/>
    </row>
    <row r="77" spans="1:15" hidden="1" x14ac:dyDescent="0.2">
      <c r="A77" s="18"/>
      <c r="B77" s="18"/>
      <c r="C77" s="19" t="s">
        <v>117</v>
      </c>
      <c r="D77" s="42"/>
      <c r="E77" s="19"/>
      <c r="F77" s="94">
        <v>50</v>
      </c>
      <c r="G77" s="87">
        <v>50</v>
      </c>
      <c r="H77" s="57"/>
      <c r="I77" s="58"/>
      <c r="J77" s="22">
        <f t="shared" si="20"/>
        <v>0</v>
      </c>
      <c r="K77" s="22">
        <f t="shared" si="21"/>
        <v>0</v>
      </c>
      <c r="L77" s="22">
        <f t="shared" si="22"/>
        <v>0</v>
      </c>
      <c r="M77" s="23">
        <f t="shared" si="23"/>
        <v>0</v>
      </c>
      <c r="N77" s="84"/>
      <c r="O77" s="59"/>
    </row>
    <row r="78" spans="1:15" hidden="1" x14ac:dyDescent="0.2">
      <c r="A78" s="18"/>
      <c r="B78" s="18"/>
      <c r="C78" s="19" t="s">
        <v>119</v>
      </c>
      <c r="D78" s="42"/>
      <c r="E78" s="19"/>
      <c r="F78" s="94">
        <v>200</v>
      </c>
      <c r="G78" s="87">
        <f t="shared" si="19"/>
        <v>200</v>
      </c>
      <c r="H78" s="57"/>
      <c r="I78" s="58"/>
      <c r="J78" s="22">
        <f t="shared" si="20"/>
        <v>0</v>
      </c>
      <c r="K78" s="22">
        <f t="shared" si="21"/>
        <v>0</v>
      </c>
      <c r="L78" s="22">
        <f t="shared" si="22"/>
        <v>0</v>
      </c>
      <c r="M78" s="23">
        <f t="shared" si="23"/>
        <v>0</v>
      </c>
      <c r="N78" s="84"/>
      <c r="O78" s="59"/>
    </row>
    <row r="79" spans="1:15" x14ac:dyDescent="0.2">
      <c r="A79" s="70"/>
      <c r="B79" s="70"/>
      <c r="C79" s="71"/>
      <c r="D79" s="72" t="s">
        <v>96</v>
      </c>
      <c r="E79" s="71"/>
      <c r="F79" s="73"/>
      <c r="G79" s="73"/>
      <c r="H79" s="74"/>
      <c r="I79" s="75"/>
      <c r="J79" s="76">
        <f>SUM(J42:J78)</f>
        <v>33450</v>
      </c>
      <c r="K79" s="76">
        <f t="shared" ref="K79:L79" si="35">SUM(K42:K78)</f>
        <v>33450</v>
      </c>
      <c r="L79" s="76">
        <f t="shared" si="35"/>
        <v>0</v>
      </c>
      <c r="M79" s="77">
        <f t="shared" si="23"/>
        <v>0</v>
      </c>
      <c r="N79" s="78"/>
      <c r="O79" s="59"/>
    </row>
    <row r="80" spans="1:15" x14ac:dyDescent="0.2">
      <c r="A80" s="43">
        <v>2</v>
      </c>
      <c r="B80" s="43" t="s">
        <v>120</v>
      </c>
      <c r="F80" s="60"/>
      <c r="G80" s="60"/>
      <c r="H80" s="56"/>
      <c r="I80" s="61"/>
      <c r="J80" s="22"/>
      <c r="K80" s="22"/>
      <c r="L80" s="22"/>
      <c r="M80" s="23"/>
      <c r="O80" s="59"/>
    </row>
    <row r="81" spans="2:15" x14ac:dyDescent="0.2">
      <c r="B81" s="43">
        <v>2.1</v>
      </c>
      <c r="C81" s="43" t="s">
        <v>121</v>
      </c>
      <c r="F81" s="60"/>
      <c r="G81" s="60"/>
      <c r="H81" s="56"/>
      <c r="I81" s="61"/>
      <c r="J81" s="22"/>
      <c r="K81" s="22"/>
      <c r="L81" s="22"/>
      <c r="M81" s="23"/>
      <c r="O81" s="59"/>
    </row>
    <row r="82" spans="2:15" x14ac:dyDescent="0.2">
      <c r="C82" s="25" t="s">
        <v>122</v>
      </c>
      <c r="E82" s="25" t="s">
        <v>123</v>
      </c>
      <c r="F82" s="60">
        <v>25000</v>
      </c>
      <c r="G82" s="60"/>
      <c r="H82" s="56"/>
      <c r="I82" s="58"/>
      <c r="J82" s="22">
        <f>F82*I82</f>
        <v>0</v>
      </c>
      <c r="K82" s="22">
        <f>G82*I82</f>
        <v>0</v>
      </c>
      <c r="L82" s="22">
        <f t="shared" si="0"/>
        <v>0</v>
      </c>
      <c r="M82" s="23">
        <f t="shared" ref="M82:M132" si="36">IFERROR(L82/K82,$J82)</f>
        <v>0</v>
      </c>
      <c r="O82" s="59"/>
    </row>
    <row r="83" spans="2:15" x14ac:dyDescent="0.2">
      <c r="C83" s="25" t="s">
        <v>124</v>
      </c>
      <c r="E83" s="25" t="s">
        <v>123</v>
      </c>
      <c r="F83" s="60">
        <v>15000</v>
      </c>
      <c r="G83" s="60"/>
      <c r="H83" s="56"/>
      <c r="I83" s="58"/>
      <c r="J83" s="22">
        <f>F83*I83</f>
        <v>0</v>
      </c>
      <c r="K83" s="22">
        <f>G83*I83</f>
        <v>0</v>
      </c>
      <c r="L83" s="22">
        <f t="shared" si="0"/>
        <v>0</v>
      </c>
      <c r="M83" s="23">
        <f t="shared" si="36"/>
        <v>0</v>
      </c>
      <c r="O83" s="59"/>
    </row>
    <row r="84" spans="2:15" x14ac:dyDescent="0.2">
      <c r="C84" s="25" t="s">
        <v>125</v>
      </c>
      <c r="E84" s="25" t="s">
        <v>123</v>
      </c>
      <c r="F84" s="60">
        <v>10000</v>
      </c>
      <c r="G84" s="60"/>
      <c r="H84" s="56"/>
      <c r="I84" s="58"/>
      <c r="J84" s="22">
        <f>F84*I84</f>
        <v>0</v>
      </c>
      <c r="K84" s="22">
        <f>G84*I84</f>
        <v>0</v>
      </c>
      <c r="L84" s="22">
        <f t="shared" si="0"/>
        <v>0</v>
      </c>
      <c r="M84" s="23">
        <f t="shared" si="36"/>
        <v>0</v>
      </c>
      <c r="O84" s="59"/>
    </row>
    <row r="85" spans="2:15" x14ac:dyDescent="0.2">
      <c r="C85" s="25" t="s">
        <v>126</v>
      </c>
      <c r="D85" s="95" t="s">
        <v>217</v>
      </c>
      <c r="E85" s="25" t="s">
        <v>123</v>
      </c>
      <c r="F85" s="60">
        <v>5000</v>
      </c>
      <c r="G85" s="60"/>
      <c r="H85" s="56" t="s">
        <v>127</v>
      </c>
      <c r="I85" s="58">
        <v>4</v>
      </c>
      <c r="J85" s="22">
        <f>F85*I85</f>
        <v>20000</v>
      </c>
      <c r="K85" s="22">
        <f>G85*I85</f>
        <v>0</v>
      </c>
      <c r="L85" s="22">
        <f t="shared" si="0"/>
        <v>20000</v>
      </c>
      <c r="M85" s="23">
        <f t="shared" si="36"/>
        <v>20000</v>
      </c>
      <c r="N85" s="24" t="s">
        <v>220</v>
      </c>
      <c r="O85" s="59" t="s">
        <v>245</v>
      </c>
    </row>
    <row r="86" spans="2:15" x14ac:dyDescent="0.2">
      <c r="D86" s="95" t="s">
        <v>218</v>
      </c>
      <c r="E86" s="25" t="s">
        <v>123</v>
      </c>
      <c r="F86" s="60">
        <v>5000</v>
      </c>
      <c r="G86" s="60"/>
      <c r="H86" s="56" t="s">
        <v>127</v>
      </c>
      <c r="I86" s="96">
        <v>0.5</v>
      </c>
      <c r="J86" s="22">
        <f t="shared" ref="J86:J89" si="37">F86*I86</f>
        <v>2500</v>
      </c>
      <c r="K86" s="22">
        <f t="shared" ref="K86:K89" si="38">G86*I86</f>
        <v>0</v>
      </c>
      <c r="L86" s="22">
        <f t="shared" ref="L86:L89" si="39">J86-K86</f>
        <v>2500</v>
      </c>
      <c r="M86" s="23">
        <f t="shared" ref="M86:M89" si="40">IFERROR(L86/K86,$J86)</f>
        <v>2500</v>
      </c>
      <c r="N86" s="24" t="s">
        <v>219</v>
      </c>
      <c r="O86" s="59" t="s">
        <v>245</v>
      </c>
    </row>
    <row r="87" spans="2:15" hidden="1" x14ac:dyDescent="0.2">
      <c r="D87" s="95" t="s">
        <v>221</v>
      </c>
      <c r="E87" s="25" t="s">
        <v>123</v>
      </c>
      <c r="F87" s="60">
        <v>5000</v>
      </c>
      <c r="G87" s="60"/>
      <c r="H87" s="56" t="s">
        <v>127</v>
      </c>
      <c r="I87" s="96"/>
      <c r="J87" s="22">
        <f t="shared" si="37"/>
        <v>0</v>
      </c>
      <c r="K87" s="22">
        <f t="shared" si="38"/>
        <v>0</v>
      </c>
      <c r="L87" s="22">
        <f t="shared" si="39"/>
        <v>0</v>
      </c>
      <c r="M87" s="23">
        <f t="shared" si="40"/>
        <v>0</v>
      </c>
      <c r="O87" s="59" t="s">
        <v>245</v>
      </c>
    </row>
    <row r="88" spans="2:15" x14ac:dyDescent="0.2">
      <c r="C88" s="25" t="s">
        <v>128</v>
      </c>
      <c r="D88" s="95" t="s">
        <v>222</v>
      </c>
      <c r="E88" s="25" t="s">
        <v>123</v>
      </c>
      <c r="F88" s="60">
        <v>3000</v>
      </c>
      <c r="G88" s="60"/>
      <c r="H88" s="56" t="s">
        <v>127</v>
      </c>
      <c r="I88" s="58">
        <v>4</v>
      </c>
      <c r="J88" s="22">
        <f t="shared" si="37"/>
        <v>12000</v>
      </c>
      <c r="K88" s="22">
        <f t="shared" si="38"/>
        <v>0</v>
      </c>
      <c r="L88" s="22">
        <f t="shared" si="39"/>
        <v>12000</v>
      </c>
      <c r="M88" s="23">
        <f t="shared" si="40"/>
        <v>12000</v>
      </c>
      <c r="N88" s="24" t="s">
        <v>220</v>
      </c>
      <c r="O88" s="59" t="s">
        <v>245</v>
      </c>
    </row>
    <row r="89" spans="2:15" x14ac:dyDescent="0.2">
      <c r="D89" s="95" t="s">
        <v>223</v>
      </c>
      <c r="E89" s="25" t="s">
        <v>123</v>
      </c>
      <c r="F89" s="60">
        <v>3000</v>
      </c>
      <c r="G89" s="60"/>
      <c r="H89" s="56" t="s">
        <v>127</v>
      </c>
      <c r="I89" s="58">
        <v>2</v>
      </c>
      <c r="J89" s="22">
        <f t="shared" si="37"/>
        <v>6000</v>
      </c>
      <c r="K89" s="22">
        <f t="shared" si="38"/>
        <v>0</v>
      </c>
      <c r="L89" s="22">
        <f t="shared" si="39"/>
        <v>6000</v>
      </c>
      <c r="M89" s="23">
        <f t="shared" si="40"/>
        <v>6000</v>
      </c>
      <c r="N89" s="24" t="s">
        <v>225</v>
      </c>
      <c r="O89" s="59" t="s">
        <v>245</v>
      </c>
    </row>
    <row r="90" spans="2:15" x14ac:dyDescent="0.2">
      <c r="D90" s="95" t="s">
        <v>224</v>
      </c>
      <c r="E90" s="25" t="s">
        <v>123</v>
      </c>
      <c r="F90" s="60">
        <v>3000</v>
      </c>
      <c r="G90" s="60"/>
      <c r="H90" s="56" t="s">
        <v>127</v>
      </c>
      <c r="I90" s="58">
        <v>1</v>
      </c>
      <c r="J90" s="22">
        <f t="shared" ref="J90" si="41">F90*I90</f>
        <v>3000</v>
      </c>
      <c r="K90" s="22">
        <f t="shared" ref="K90" si="42">G90*I90</f>
        <v>0</v>
      </c>
      <c r="L90" s="22">
        <f t="shared" ref="L90" si="43">J90-K90</f>
        <v>3000</v>
      </c>
      <c r="M90" s="23">
        <f t="shared" ref="M90" si="44">IFERROR(L90/K90,$J90)</f>
        <v>3000</v>
      </c>
      <c r="N90" s="24" t="s">
        <v>226</v>
      </c>
      <c r="O90" s="59" t="s">
        <v>245</v>
      </c>
    </row>
    <row r="91" spans="2:15" x14ac:dyDescent="0.2">
      <c r="B91" s="43">
        <v>2.2000000000000002</v>
      </c>
      <c r="C91" s="43" t="s">
        <v>129</v>
      </c>
      <c r="F91" s="60"/>
      <c r="G91" s="60"/>
      <c r="H91" s="56"/>
      <c r="I91" s="61"/>
      <c r="J91" s="22"/>
      <c r="K91" s="22"/>
      <c r="L91" s="22"/>
      <c r="M91" s="23"/>
      <c r="O91" s="59"/>
    </row>
    <row r="92" spans="2:15" x14ac:dyDescent="0.2">
      <c r="C92" s="25" t="s">
        <v>130</v>
      </c>
      <c r="D92" s="95" t="s">
        <v>236</v>
      </c>
      <c r="E92" s="25" t="s">
        <v>80</v>
      </c>
      <c r="F92" s="60">
        <v>500</v>
      </c>
      <c r="G92" s="60">
        <v>500</v>
      </c>
      <c r="H92" s="56" t="s">
        <v>127</v>
      </c>
      <c r="I92" s="58">
        <f>1*1</f>
        <v>1</v>
      </c>
      <c r="J92" s="22">
        <f>F92*I92</f>
        <v>500</v>
      </c>
      <c r="K92" s="22">
        <f t="shared" ref="K92:K102" si="45">G92*I92</f>
        <v>500</v>
      </c>
      <c r="L92" s="22">
        <f t="shared" si="0"/>
        <v>0</v>
      </c>
      <c r="M92" s="23">
        <f t="shared" si="36"/>
        <v>0</v>
      </c>
      <c r="O92" s="59" t="s">
        <v>245</v>
      </c>
    </row>
    <row r="93" spans="2:15" x14ac:dyDescent="0.2">
      <c r="C93" s="25" t="s">
        <v>131</v>
      </c>
      <c r="D93" s="95" t="s">
        <v>237</v>
      </c>
      <c r="E93" s="25" t="s">
        <v>80</v>
      </c>
      <c r="F93" s="60">
        <v>300</v>
      </c>
      <c r="G93" s="60">
        <v>300</v>
      </c>
      <c r="H93" s="56" t="s">
        <v>127</v>
      </c>
      <c r="I93" s="58">
        <f>1*1</f>
        <v>1</v>
      </c>
      <c r="J93" s="22">
        <f>F93*I93</f>
        <v>300</v>
      </c>
      <c r="K93" s="22">
        <f t="shared" si="45"/>
        <v>300</v>
      </c>
      <c r="L93" s="22">
        <f t="shared" si="0"/>
        <v>0</v>
      </c>
      <c r="M93" s="23">
        <f t="shared" si="36"/>
        <v>0</v>
      </c>
      <c r="O93" s="59" t="s">
        <v>245</v>
      </c>
    </row>
    <row r="94" spans="2:15" hidden="1" x14ac:dyDescent="0.2">
      <c r="C94" s="25" t="s">
        <v>132</v>
      </c>
      <c r="E94" s="25" t="s">
        <v>80</v>
      </c>
      <c r="F94" s="60">
        <v>800</v>
      </c>
      <c r="G94" s="60">
        <v>800</v>
      </c>
      <c r="H94" s="56" t="s">
        <v>127</v>
      </c>
      <c r="I94" s="58"/>
      <c r="J94" s="22">
        <f>F94*I94</f>
        <v>0</v>
      </c>
      <c r="K94" s="22">
        <f t="shared" si="45"/>
        <v>0</v>
      </c>
      <c r="L94" s="22">
        <f t="shared" si="0"/>
        <v>0</v>
      </c>
      <c r="M94" s="23">
        <f t="shared" si="36"/>
        <v>0</v>
      </c>
      <c r="O94" s="59"/>
    </row>
    <row r="95" spans="2:15" hidden="1" x14ac:dyDescent="0.2">
      <c r="C95" s="25" t="s">
        <v>133</v>
      </c>
      <c r="E95" s="25" t="s">
        <v>80</v>
      </c>
      <c r="F95" s="60">
        <v>3000</v>
      </c>
      <c r="G95" s="60">
        <v>3000</v>
      </c>
      <c r="H95" s="56" t="s">
        <v>127</v>
      </c>
      <c r="I95" s="58"/>
      <c r="J95" s="22">
        <f>F95*I95</f>
        <v>0</v>
      </c>
      <c r="K95" s="22">
        <f t="shared" si="45"/>
        <v>0</v>
      </c>
      <c r="L95" s="22">
        <f t="shared" si="0"/>
        <v>0</v>
      </c>
      <c r="M95" s="23">
        <f t="shared" si="36"/>
        <v>0</v>
      </c>
      <c r="O95" s="59"/>
    </row>
    <row r="96" spans="2:15" hidden="1" x14ac:dyDescent="0.2">
      <c r="C96" s="25" t="s">
        <v>134</v>
      </c>
      <c r="E96" s="25" t="s">
        <v>80</v>
      </c>
      <c r="F96" s="97"/>
      <c r="G96" s="97"/>
      <c r="H96" s="98"/>
      <c r="I96" s="58"/>
      <c r="J96" s="22">
        <f>F96*I96</f>
        <v>0</v>
      </c>
      <c r="K96" s="22">
        <f t="shared" si="45"/>
        <v>0</v>
      </c>
      <c r="L96" s="22">
        <f t="shared" si="0"/>
        <v>0</v>
      </c>
      <c r="M96" s="23">
        <f t="shared" si="36"/>
        <v>0</v>
      </c>
      <c r="O96" s="59"/>
    </row>
    <row r="97" spans="1:15" x14ac:dyDescent="0.2">
      <c r="B97" s="43">
        <v>2.2999999999999998</v>
      </c>
      <c r="C97" s="43" t="s">
        <v>135</v>
      </c>
      <c r="F97" s="60"/>
      <c r="G97" s="60"/>
      <c r="H97" s="56"/>
      <c r="I97" s="61"/>
      <c r="J97" s="22"/>
      <c r="K97" s="22">
        <f t="shared" si="45"/>
        <v>0</v>
      </c>
      <c r="L97" s="22">
        <f t="shared" si="0"/>
        <v>0</v>
      </c>
      <c r="M97" s="23"/>
      <c r="O97" s="59"/>
    </row>
    <row r="98" spans="1:15" x14ac:dyDescent="0.2">
      <c r="C98" s="25" t="s">
        <v>238</v>
      </c>
      <c r="E98" s="25" t="s">
        <v>81</v>
      </c>
      <c r="F98" s="60">
        <v>8500</v>
      </c>
      <c r="G98" s="60">
        <v>6000</v>
      </c>
      <c r="H98" s="56" t="s">
        <v>136</v>
      </c>
      <c r="I98" s="58">
        <f>1*1</f>
        <v>1</v>
      </c>
      <c r="J98" s="22">
        <f>F98*I98</f>
        <v>8500</v>
      </c>
      <c r="K98" s="22">
        <f t="shared" si="45"/>
        <v>6000</v>
      </c>
      <c r="L98" s="22">
        <f t="shared" si="0"/>
        <v>2500</v>
      </c>
      <c r="M98" s="23">
        <f t="shared" si="36"/>
        <v>0.41666666666666669</v>
      </c>
      <c r="N98" s="24" t="s">
        <v>217</v>
      </c>
      <c r="O98" s="59" t="s">
        <v>245</v>
      </c>
    </row>
    <row r="99" spans="1:15" hidden="1" x14ac:dyDescent="0.2">
      <c r="C99" s="25" t="s">
        <v>137</v>
      </c>
      <c r="E99" s="25" t="s">
        <v>81</v>
      </c>
      <c r="F99" s="97"/>
      <c r="G99" s="97"/>
      <c r="H99" s="98"/>
      <c r="I99" s="58"/>
      <c r="J99" s="22">
        <f>F99*I99</f>
        <v>0</v>
      </c>
      <c r="K99" s="22">
        <f t="shared" si="45"/>
        <v>0</v>
      </c>
      <c r="L99" s="22">
        <f t="shared" si="0"/>
        <v>0</v>
      </c>
      <c r="M99" s="23">
        <f t="shared" si="36"/>
        <v>0</v>
      </c>
      <c r="O99" s="59"/>
    </row>
    <row r="100" spans="1:15" hidden="1" x14ac:dyDescent="0.2">
      <c r="C100" s="25" t="s">
        <v>138</v>
      </c>
      <c r="E100" s="25" t="s">
        <v>139</v>
      </c>
      <c r="F100" s="97">
        <v>300</v>
      </c>
      <c r="G100" s="97">
        <v>300</v>
      </c>
      <c r="H100" s="98"/>
      <c r="I100" s="58"/>
      <c r="J100" s="22">
        <f>F100*I100</f>
        <v>0</v>
      </c>
      <c r="K100" s="22">
        <f t="shared" si="45"/>
        <v>0</v>
      </c>
      <c r="L100" s="22">
        <f t="shared" si="0"/>
        <v>0</v>
      </c>
      <c r="M100" s="23">
        <f t="shared" si="36"/>
        <v>0</v>
      </c>
      <c r="O100" s="59"/>
    </row>
    <row r="101" spans="1:15" hidden="1" x14ac:dyDescent="0.2">
      <c r="A101" s="18"/>
      <c r="B101" s="18"/>
      <c r="C101" s="19" t="s">
        <v>140</v>
      </c>
      <c r="D101" s="42"/>
      <c r="E101" s="19" t="s">
        <v>141</v>
      </c>
      <c r="F101" s="99"/>
      <c r="G101" s="99"/>
      <c r="H101" s="100"/>
      <c r="I101" s="21"/>
      <c r="J101" s="82">
        <f>F101*I101</f>
        <v>0</v>
      </c>
      <c r="K101" s="82">
        <f t="shared" si="45"/>
        <v>0</v>
      </c>
      <c r="L101" s="82">
        <f t="shared" si="0"/>
        <v>0</v>
      </c>
      <c r="M101" s="23">
        <f t="shared" si="36"/>
        <v>0</v>
      </c>
      <c r="O101" s="59"/>
    </row>
    <row r="102" spans="1:15" s="19" customFormat="1" hidden="1" x14ac:dyDescent="0.2">
      <c r="A102" s="18"/>
      <c r="B102" s="18"/>
      <c r="C102" s="19" t="s">
        <v>142</v>
      </c>
      <c r="D102" s="42"/>
      <c r="E102" s="19" t="s">
        <v>143</v>
      </c>
      <c r="F102" s="99">
        <v>300</v>
      </c>
      <c r="G102" s="99">
        <v>300</v>
      </c>
      <c r="H102" s="100"/>
      <c r="I102" s="21"/>
      <c r="J102" s="82">
        <f>F102*I102</f>
        <v>0</v>
      </c>
      <c r="K102" s="82">
        <f t="shared" si="45"/>
        <v>0</v>
      </c>
      <c r="L102" s="82">
        <f t="shared" si="0"/>
        <v>0</v>
      </c>
      <c r="M102" s="23">
        <f t="shared" si="36"/>
        <v>0</v>
      </c>
      <c r="N102" s="84"/>
      <c r="O102" s="59"/>
    </row>
    <row r="103" spans="1:15" x14ac:dyDescent="0.2">
      <c r="A103" s="63"/>
      <c r="B103" s="70"/>
      <c r="C103" s="71"/>
      <c r="D103" s="72" t="s">
        <v>96</v>
      </c>
      <c r="E103" s="71"/>
      <c r="F103" s="73"/>
      <c r="G103" s="73"/>
      <c r="H103" s="74"/>
      <c r="I103" s="75"/>
      <c r="J103" s="76">
        <f>SUM(J81:J102)</f>
        <v>52800</v>
      </c>
      <c r="K103" s="76">
        <f>SUM(K81:K102)</f>
        <v>6800</v>
      </c>
      <c r="L103" s="76">
        <f>SUM(L81:L102)</f>
        <v>46000</v>
      </c>
      <c r="M103" s="77">
        <f>IFERROR(L103/K103,$J103)</f>
        <v>6.7647058823529411</v>
      </c>
      <c r="N103" s="78"/>
      <c r="O103" s="59"/>
    </row>
    <row r="104" spans="1:15" x14ac:dyDescent="0.2">
      <c r="A104" s="43">
        <v>3</v>
      </c>
      <c r="B104" s="43" t="s">
        <v>244</v>
      </c>
      <c r="F104" s="60"/>
      <c r="G104" s="60"/>
      <c r="H104" s="56"/>
      <c r="I104" s="61"/>
      <c r="J104" s="22"/>
      <c r="K104" s="22"/>
      <c r="L104" s="22"/>
      <c r="M104" s="23"/>
      <c r="O104" s="59"/>
    </row>
    <row r="105" spans="1:15" hidden="1" x14ac:dyDescent="0.2">
      <c r="C105" s="25" t="s">
        <v>144</v>
      </c>
      <c r="E105" s="25" t="s">
        <v>145</v>
      </c>
      <c r="F105" s="97"/>
      <c r="G105" s="97"/>
      <c r="H105" s="98"/>
      <c r="I105" s="58"/>
      <c r="J105" s="22">
        <f t="shared" ref="J105:J131" si="46">F105*I105</f>
        <v>0</v>
      </c>
      <c r="K105" s="22">
        <f t="shared" ref="K105:K131" si="47">G105*I105</f>
        <v>0</v>
      </c>
      <c r="L105" s="22">
        <f t="shared" si="0"/>
        <v>0</v>
      </c>
      <c r="M105" s="23">
        <f t="shared" si="36"/>
        <v>0</v>
      </c>
      <c r="O105" s="59"/>
    </row>
    <row r="106" spans="1:15" x14ac:dyDescent="0.2">
      <c r="C106" s="25" t="s">
        <v>199</v>
      </c>
      <c r="E106" s="25" t="s">
        <v>146</v>
      </c>
      <c r="F106" s="87">
        <v>300</v>
      </c>
      <c r="G106" s="87">
        <v>200</v>
      </c>
      <c r="H106" s="57" t="s">
        <v>240</v>
      </c>
      <c r="I106" s="58">
        <v>10</v>
      </c>
      <c r="J106" s="22">
        <f t="shared" si="46"/>
        <v>3000</v>
      </c>
      <c r="K106" s="22">
        <f t="shared" si="47"/>
        <v>2000</v>
      </c>
      <c r="L106" s="22">
        <f t="shared" si="0"/>
        <v>1000</v>
      </c>
      <c r="M106" s="23">
        <f t="shared" si="36"/>
        <v>0.5</v>
      </c>
      <c r="O106" s="59" t="s">
        <v>246</v>
      </c>
    </row>
    <row r="107" spans="1:15" hidden="1" x14ac:dyDescent="0.2">
      <c r="C107" s="25" t="s">
        <v>147</v>
      </c>
      <c r="E107" s="25" t="s">
        <v>145</v>
      </c>
      <c r="F107" s="87"/>
      <c r="G107" s="87"/>
      <c r="H107" s="57"/>
      <c r="I107" s="58"/>
      <c r="J107" s="22">
        <f t="shared" si="46"/>
        <v>0</v>
      </c>
      <c r="K107" s="22">
        <f t="shared" si="47"/>
        <v>0</v>
      </c>
      <c r="L107" s="22">
        <f t="shared" si="0"/>
        <v>0</v>
      </c>
      <c r="M107" s="23">
        <f t="shared" si="36"/>
        <v>0</v>
      </c>
      <c r="O107" s="59" t="s">
        <v>246</v>
      </c>
    </row>
    <row r="108" spans="1:15" x14ac:dyDescent="0.2">
      <c r="C108" s="25" t="s">
        <v>241</v>
      </c>
      <c r="E108" s="25" t="s">
        <v>148</v>
      </c>
      <c r="F108" s="87">
        <v>300</v>
      </c>
      <c r="G108" s="87">
        <v>100</v>
      </c>
      <c r="H108" s="57" t="s">
        <v>240</v>
      </c>
      <c r="I108" s="58">
        <f>1*10</f>
        <v>10</v>
      </c>
      <c r="J108" s="22">
        <f t="shared" si="46"/>
        <v>3000</v>
      </c>
      <c r="K108" s="22">
        <f t="shared" si="47"/>
        <v>1000</v>
      </c>
      <c r="L108" s="22">
        <f t="shared" si="0"/>
        <v>2000</v>
      </c>
      <c r="M108" s="23">
        <f t="shared" si="36"/>
        <v>2</v>
      </c>
      <c r="O108" s="59" t="s">
        <v>246</v>
      </c>
    </row>
    <row r="109" spans="1:15" hidden="1" x14ac:dyDescent="0.2">
      <c r="C109" s="25" t="s">
        <v>149</v>
      </c>
      <c r="E109" s="25" t="s">
        <v>150</v>
      </c>
      <c r="F109" s="87"/>
      <c r="G109" s="87"/>
      <c r="H109" s="57"/>
      <c r="I109" s="58"/>
      <c r="J109" s="22">
        <f t="shared" si="46"/>
        <v>0</v>
      </c>
      <c r="K109" s="22">
        <f t="shared" si="47"/>
        <v>0</v>
      </c>
      <c r="L109" s="22">
        <f t="shared" si="0"/>
        <v>0</v>
      </c>
      <c r="M109" s="23">
        <f t="shared" si="36"/>
        <v>0</v>
      </c>
      <c r="O109" s="59" t="s">
        <v>246</v>
      </c>
    </row>
    <row r="110" spans="1:15" hidden="1" x14ac:dyDescent="0.2">
      <c r="C110" s="25" t="s">
        <v>151</v>
      </c>
      <c r="E110" s="25" t="s">
        <v>152</v>
      </c>
      <c r="F110" s="87">
        <v>30</v>
      </c>
      <c r="G110" s="87">
        <v>30</v>
      </c>
      <c r="H110" s="57"/>
      <c r="I110" s="58"/>
      <c r="J110" s="22">
        <f t="shared" si="46"/>
        <v>0</v>
      </c>
      <c r="K110" s="22">
        <f t="shared" si="47"/>
        <v>0</v>
      </c>
      <c r="L110" s="22">
        <f t="shared" si="0"/>
        <v>0</v>
      </c>
      <c r="M110" s="23">
        <f t="shared" si="36"/>
        <v>0</v>
      </c>
      <c r="O110" s="59" t="s">
        <v>246</v>
      </c>
    </row>
    <row r="111" spans="1:15" hidden="1" x14ac:dyDescent="0.2">
      <c r="C111" s="25" t="s">
        <v>153</v>
      </c>
      <c r="E111" s="25" t="s">
        <v>154</v>
      </c>
      <c r="F111" s="87">
        <v>10</v>
      </c>
      <c r="G111" s="87">
        <v>10</v>
      </c>
      <c r="H111" s="57"/>
      <c r="I111" s="58"/>
      <c r="J111" s="22">
        <f t="shared" si="46"/>
        <v>0</v>
      </c>
      <c r="K111" s="22">
        <f t="shared" si="47"/>
        <v>0</v>
      </c>
      <c r="L111" s="22">
        <f t="shared" si="0"/>
        <v>0</v>
      </c>
      <c r="M111" s="23">
        <f t="shared" si="36"/>
        <v>0</v>
      </c>
      <c r="O111" s="59" t="s">
        <v>246</v>
      </c>
    </row>
    <row r="112" spans="1:15" hidden="1" x14ac:dyDescent="0.2">
      <c r="C112" s="25" t="s">
        <v>155</v>
      </c>
      <c r="E112" s="25" t="s">
        <v>156</v>
      </c>
      <c r="F112" s="87">
        <v>80</v>
      </c>
      <c r="G112" s="87">
        <v>80</v>
      </c>
      <c r="H112" s="57"/>
      <c r="I112" s="58"/>
      <c r="J112" s="22">
        <f t="shared" si="46"/>
        <v>0</v>
      </c>
      <c r="K112" s="22">
        <f t="shared" si="47"/>
        <v>0</v>
      </c>
      <c r="L112" s="22">
        <f t="shared" si="0"/>
        <v>0</v>
      </c>
      <c r="M112" s="23">
        <f t="shared" si="36"/>
        <v>0</v>
      </c>
      <c r="O112" s="59" t="s">
        <v>246</v>
      </c>
    </row>
    <row r="113" spans="1:15" hidden="1" x14ac:dyDescent="0.2">
      <c r="C113" s="25" t="s">
        <v>157</v>
      </c>
      <c r="E113" s="25" t="s">
        <v>156</v>
      </c>
      <c r="F113" s="87">
        <v>50</v>
      </c>
      <c r="G113" s="87">
        <v>50</v>
      </c>
      <c r="H113" s="57"/>
      <c r="I113" s="58"/>
      <c r="J113" s="22">
        <f t="shared" si="46"/>
        <v>0</v>
      </c>
      <c r="K113" s="22">
        <f t="shared" si="47"/>
        <v>0</v>
      </c>
      <c r="L113" s="22">
        <f t="shared" si="0"/>
        <v>0</v>
      </c>
      <c r="M113" s="23">
        <f t="shared" si="36"/>
        <v>0</v>
      </c>
      <c r="O113" s="59" t="s">
        <v>246</v>
      </c>
    </row>
    <row r="114" spans="1:15" hidden="1" x14ac:dyDescent="0.2">
      <c r="C114" s="25" t="s">
        <v>158</v>
      </c>
      <c r="E114" s="25" t="s">
        <v>145</v>
      </c>
      <c r="F114" s="87"/>
      <c r="G114" s="87"/>
      <c r="H114" s="57"/>
      <c r="I114" s="58"/>
      <c r="J114" s="22">
        <f t="shared" si="46"/>
        <v>0</v>
      </c>
      <c r="K114" s="22">
        <f t="shared" si="47"/>
        <v>0</v>
      </c>
      <c r="L114" s="22">
        <f t="shared" si="0"/>
        <v>0</v>
      </c>
      <c r="M114" s="23">
        <f t="shared" si="36"/>
        <v>0</v>
      </c>
      <c r="O114" s="59" t="s">
        <v>246</v>
      </c>
    </row>
    <row r="115" spans="1:15" hidden="1" x14ac:dyDescent="0.2">
      <c r="C115" s="25" t="s">
        <v>159</v>
      </c>
      <c r="E115" s="25" t="s">
        <v>160</v>
      </c>
      <c r="F115" s="87">
        <v>20</v>
      </c>
      <c r="G115" s="87">
        <v>20</v>
      </c>
      <c r="H115" s="57"/>
      <c r="I115" s="58"/>
      <c r="J115" s="22">
        <f t="shared" si="46"/>
        <v>0</v>
      </c>
      <c r="K115" s="22">
        <f t="shared" si="47"/>
        <v>0</v>
      </c>
      <c r="L115" s="22">
        <f t="shared" si="0"/>
        <v>0</v>
      </c>
      <c r="M115" s="23">
        <f t="shared" si="36"/>
        <v>0</v>
      </c>
      <c r="O115" s="59" t="s">
        <v>246</v>
      </c>
    </row>
    <row r="116" spans="1:15" hidden="1" x14ac:dyDescent="0.2">
      <c r="A116" s="18"/>
      <c r="B116" s="18"/>
      <c r="C116" s="19" t="s">
        <v>161</v>
      </c>
      <c r="D116" s="42"/>
      <c r="E116" s="19" t="s">
        <v>162</v>
      </c>
      <c r="F116" s="26">
        <v>15</v>
      </c>
      <c r="G116" s="26">
        <v>15</v>
      </c>
      <c r="H116" s="20"/>
      <c r="I116" s="21"/>
      <c r="J116" s="22">
        <f t="shared" si="46"/>
        <v>0</v>
      </c>
      <c r="K116" s="22">
        <f t="shared" si="47"/>
        <v>0</v>
      </c>
      <c r="L116" s="22">
        <f t="shared" si="0"/>
        <v>0</v>
      </c>
      <c r="M116" s="23">
        <f t="shared" si="36"/>
        <v>0</v>
      </c>
      <c r="O116" s="59" t="s">
        <v>246</v>
      </c>
    </row>
    <row r="117" spans="1:15" hidden="1" x14ac:dyDescent="0.2">
      <c r="A117" s="18"/>
      <c r="B117" s="18"/>
      <c r="C117" s="19" t="s">
        <v>163</v>
      </c>
      <c r="D117" s="42"/>
      <c r="E117" s="19"/>
      <c r="F117" s="26">
        <v>2000</v>
      </c>
      <c r="G117" s="26">
        <v>2000</v>
      </c>
      <c r="H117" s="20"/>
      <c r="I117" s="21"/>
      <c r="J117" s="22">
        <f t="shared" si="46"/>
        <v>0</v>
      </c>
      <c r="K117" s="22">
        <f t="shared" si="47"/>
        <v>0</v>
      </c>
      <c r="L117" s="22">
        <f t="shared" si="0"/>
        <v>0</v>
      </c>
      <c r="M117" s="23">
        <f t="shared" si="36"/>
        <v>0</v>
      </c>
      <c r="O117" s="59" t="s">
        <v>246</v>
      </c>
    </row>
    <row r="118" spans="1:15" hidden="1" x14ac:dyDescent="0.2">
      <c r="A118" s="18"/>
      <c r="B118" s="18"/>
      <c r="C118" s="19" t="s">
        <v>164</v>
      </c>
      <c r="D118" s="42"/>
      <c r="E118" s="19" t="s">
        <v>165</v>
      </c>
      <c r="F118" s="26">
        <v>20</v>
      </c>
      <c r="G118" s="26">
        <v>20</v>
      </c>
      <c r="H118" s="20"/>
      <c r="I118" s="21"/>
      <c r="J118" s="22">
        <f t="shared" si="46"/>
        <v>0</v>
      </c>
      <c r="K118" s="22">
        <f t="shared" si="47"/>
        <v>0</v>
      </c>
      <c r="L118" s="22">
        <f t="shared" si="0"/>
        <v>0</v>
      </c>
      <c r="M118" s="23">
        <f t="shared" si="36"/>
        <v>0</v>
      </c>
      <c r="O118" s="59" t="s">
        <v>246</v>
      </c>
    </row>
    <row r="119" spans="1:15" hidden="1" x14ac:dyDescent="0.2">
      <c r="A119" s="18"/>
      <c r="B119" s="18"/>
      <c r="C119" s="19" t="s">
        <v>166</v>
      </c>
      <c r="D119" s="42"/>
      <c r="E119" s="19" t="s">
        <v>162</v>
      </c>
      <c r="F119" s="26">
        <v>30</v>
      </c>
      <c r="G119" s="26">
        <v>30</v>
      </c>
      <c r="H119" s="20"/>
      <c r="I119" s="21"/>
      <c r="J119" s="22">
        <f t="shared" si="46"/>
        <v>0</v>
      </c>
      <c r="K119" s="22">
        <f t="shared" si="47"/>
        <v>0</v>
      </c>
      <c r="L119" s="22">
        <f t="shared" si="0"/>
        <v>0</v>
      </c>
      <c r="M119" s="23">
        <f t="shared" si="36"/>
        <v>0</v>
      </c>
      <c r="O119" s="59" t="s">
        <v>246</v>
      </c>
    </row>
    <row r="120" spans="1:15" hidden="1" x14ac:dyDescent="0.2">
      <c r="A120" s="18"/>
      <c r="B120" s="18"/>
      <c r="C120" s="19" t="s">
        <v>167</v>
      </c>
      <c r="D120" s="42"/>
      <c r="E120" s="19" t="s">
        <v>145</v>
      </c>
      <c r="F120" s="26">
        <v>5</v>
      </c>
      <c r="G120" s="26">
        <v>5</v>
      </c>
      <c r="H120" s="20"/>
      <c r="I120" s="21"/>
      <c r="J120" s="22">
        <f t="shared" si="46"/>
        <v>0</v>
      </c>
      <c r="K120" s="22">
        <f t="shared" si="47"/>
        <v>0</v>
      </c>
      <c r="L120" s="22">
        <f t="shared" si="0"/>
        <v>0</v>
      </c>
      <c r="M120" s="23">
        <f t="shared" si="36"/>
        <v>0</v>
      </c>
      <c r="O120" s="59" t="s">
        <v>246</v>
      </c>
    </row>
    <row r="121" spans="1:15" hidden="1" x14ac:dyDescent="0.2">
      <c r="A121" s="18"/>
      <c r="B121" s="18"/>
      <c r="C121" s="19" t="s">
        <v>168</v>
      </c>
      <c r="D121" s="42"/>
      <c r="E121" s="19"/>
      <c r="F121" s="26">
        <v>150</v>
      </c>
      <c r="G121" s="26">
        <v>150</v>
      </c>
      <c r="H121" s="20"/>
      <c r="I121" s="21"/>
      <c r="J121" s="22">
        <f t="shared" si="46"/>
        <v>0</v>
      </c>
      <c r="K121" s="22">
        <f t="shared" si="47"/>
        <v>0</v>
      </c>
      <c r="L121" s="22">
        <f t="shared" si="0"/>
        <v>0</v>
      </c>
      <c r="M121" s="23">
        <f t="shared" si="36"/>
        <v>0</v>
      </c>
      <c r="O121" s="59" t="s">
        <v>246</v>
      </c>
    </row>
    <row r="122" spans="1:15" hidden="1" x14ac:dyDescent="0.2">
      <c r="A122" s="18"/>
      <c r="B122" s="18"/>
      <c r="C122" s="19" t="s">
        <v>169</v>
      </c>
      <c r="D122" s="42"/>
      <c r="E122" s="19"/>
      <c r="F122" s="26">
        <v>150</v>
      </c>
      <c r="G122" s="26">
        <v>150</v>
      </c>
      <c r="H122" s="20"/>
      <c r="I122" s="21"/>
      <c r="J122" s="22">
        <f t="shared" si="46"/>
        <v>0</v>
      </c>
      <c r="K122" s="22">
        <f t="shared" si="47"/>
        <v>0</v>
      </c>
      <c r="L122" s="22">
        <f t="shared" si="0"/>
        <v>0</v>
      </c>
      <c r="M122" s="23">
        <f t="shared" si="36"/>
        <v>0</v>
      </c>
      <c r="O122" s="59" t="s">
        <v>246</v>
      </c>
    </row>
    <row r="123" spans="1:15" hidden="1" x14ac:dyDescent="0.2">
      <c r="A123" s="18"/>
      <c r="B123" s="18"/>
      <c r="C123" s="19" t="s">
        <v>170</v>
      </c>
      <c r="D123" s="42"/>
      <c r="E123" s="19"/>
      <c r="F123" s="26">
        <v>150</v>
      </c>
      <c r="G123" s="26">
        <v>150</v>
      </c>
      <c r="H123" s="20"/>
      <c r="I123" s="21"/>
      <c r="J123" s="22">
        <f t="shared" si="46"/>
        <v>0</v>
      </c>
      <c r="K123" s="22">
        <f t="shared" si="47"/>
        <v>0</v>
      </c>
      <c r="L123" s="22">
        <f t="shared" si="0"/>
        <v>0</v>
      </c>
      <c r="M123" s="23">
        <f t="shared" si="36"/>
        <v>0</v>
      </c>
      <c r="O123" s="59" t="s">
        <v>246</v>
      </c>
    </row>
    <row r="124" spans="1:15" hidden="1" x14ac:dyDescent="0.2">
      <c r="A124" s="18"/>
      <c r="B124" s="18"/>
      <c r="C124" s="19" t="s">
        <v>171</v>
      </c>
      <c r="D124" s="42"/>
      <c r="E124" s="19"/>
      <c r="F124" s="26">
        <v>15</v>
      </c>
      <c r="G124" s="26">
        <v>15</v>
      </c>
      <c r="H124" s="20"/>
      <c r="I124" s="21"/>
      <c r="J124" s="22">
        <f t="shared" si="46"/>
        <v>0</v>
      </c>
      <c r="K124" s="22">
        <f t="shared" si="47"/>
        <v>0</v>
      </c>
      <c r="L124" s="22">
        <f t="shared" si="0"/>
        <v>0</v>
      </c>
      <c r="M124" s="23">
        <f t="shared" si="36"/>
        <v>0</v>
      </c>
      <c r="O124" s="59" t="s">
        <v>246</v>
      </c>
    </row>
    <row r="125" spans="1:15" hidden="1" x14ac:dyDescent="0.2">
      <c r="A125" s="18"/>
      <c r="B125" s="18"/>
      <c r="C125" s="19" t="s">
        <v>172</v>
      </c>
      <c r="D125" s="42"/>
      <c r="E125" s="19"/>
      <c r="F125" s="26"/>
      <c r="G125" s="26"/>
      <c r="H125" s="20"/>
      <c r="I125" s="21"/>
      <c r="J125" s="22">
        <f t="shared" si="46"/>
        <v>0</v>
      </c>
      <c r="K125" s="22">
        <f t="shared" si="47"/>
        <v>0</v>
      </c>
      <c r="L125" s="22">
        <f t="shared" si="0"/>
        <v>0</v>
      </c>
      <c r="M125" s="23">
        <f t="shared" si="36"/>
        <v>0</v>
      </c>
      <c r="O125" s="59" t="s">
        <v>246</v>
      </c>
    </row>
    <row r="126" spans="1:15" hidden="1" x14ac:dyDescent="0.2">
      <c r="A126" s="18"/>
      <c r="B126" s="18"/>
      <c r="C126" s="19" t="s">
        <v>173</v>
      </c>
      <c r="D126" s="42"/>
      <c r="E126" s="19"/>
      <c r="F126" s="26">
        <v>2000</v>
      </c>
      <c r="G126" s="26">
        <v>2000</v>
      </c>
      <c r="H126" s="20"/>
      <c r="I126" s="21"/>
      <c r="J126" s="22">
        <f t="shared" si="46"/>
        <v>0</v>
      </c>
      <c r="K126" s="22">
        <f t="shared" si="47"/>
        <v>0</v>
      </c>
      <c r="L126" s="22">
        <f t="shared" si="0"/>
        <v>0</v>
      </c>
      <c r="M126" s="23">
        <f t="shared" si="36"/>
        <v>0</v>
      </c>
      <c r="O126" s="59" t="s">
        <v>246</v>
      </c>
    </row>
    <row r="127" spans="1:15" hidden="1" x14ac:dyDescent="0.2">
      <c r="A127" s="18"/>
      <c r="B127" s="18"/>
      <c r="C127" s="19" t="s">
        <v>174</v>
      </c>
      <c r="D127" s="42"/>
      <c r="E127" s="19"/>
      <c r="F127" s="26">
        <v>800</v>
      </c>
      <c r="G127" s="26">
        <v>800</v>
      </c>
      <c r="H127" s="20"/>
      <c r="I127" s="21"/>
      <c r="J127" s="22">
        <f t="shared" si="46"/>
        <v>0</v>
      </c>
      <c r="K127" s="22">
        <f t="shared" si="47"/>
        <v>0</v>
      </c>
      <c r="L127" s="22">
        <f t="shared" si="0"/>
        <v>0</v>
      </c>
      <c r="M127" s="23">
        <f t="shared" si="36"/>
        <v>0</v>
      </c>
      <c r="O127" s="59" t="s">
        <v>246</v>
      </c>
    </row>
    <row r="128" spans="1:15" hidden="1" x14ac:dyDescent="0.2">
      <c r="A128" s="18"/>
      <c r="B128" s="18"/>
      <c r="C128" s="19" t="s">
        <v>175</v>
      </c>
      <c r="D128" s="42"/>
      <c r="E128" s="19"/>
      <c r="F128" s="26">
        <v>2000</v>
      </c>
      <c r="G128" s="26"/>
      <c r="H128" s="20" t="s">
        <v>77</v>
      </c>
      <c r="I128" s="21"/>
      <c r="J128" s="22">
        <f t="shared" si="46"/>
        <v>0</v>
      </c>
      <c r="K128" s="22">
        <f t="shared" si="47"/>
        <v>0</v>
      </c>
      <c r="L128" s="22">
        <f t="shared" ref="L128:L131" si="48">J128-K128</f>
        <v>0</v>
      </c>
      <c r="M128" s="23">
        <f t="shared" si="36"/>
        <v>0</v>
      </c>
      <c r="O128" s="59" t="s">
        <v>246</v>
      </c>
    </row>
    <row r="129" spans="1:17" x14ac:dyDescent="0.2">
      <c r="A129" s="18"/>
      <c r="B129" s="18"/>
      <c r="C129" s="19" t="s">
        <v>200</v>
      </c>
      <c r="D129" s="42"/>
      <c r="E129" s="19"/>
      <c r="F129" s="26">
        <v>300</v>
      </c>
      <c r="G129" s="26">
        <v>300</v>
      </c>
      <c r="H129" s="20" t="s">
        <v>240</v>
      </c>
      <c r="I129" s="21">
        <v>10</v>
      </c>
      <c r="J129" s="22">
        <f t="shared" si="46"/>
        <v>3000</v>
      </c>
      <c r="K129" s="22">
        <f t="shared" si="47"/>
        <v>3000</v>
      </c>
      <c r="L129" s="22">
        <f t="shared" si="48"/>
        <v>0</v>
      </c>
      <c r="M129" s="23">
        <f t="shared" si="36"/>
        <v>0</v>
      </c>
      <c r="N129" s="101"/>
      <c r="O129" s="59" t="s">
        <v>246</v>
      </c>
    </row>
    <row r="130" spans="1:17" x14ac:dyDescent="0.2">
      <c r="A130" s="18"/>
      <c r="B130" s="18"/>
      <c r="C130" s="19" t="s">
        <v>239</v>
      </c>
      <c r="D130" s="42"/>
      <c r="E130" s="19"/>
      <c r="F130" s="26">
        <v>500</v>
      </c>
      <c r="G130" s="26">
        <v>300</v>
      </c>
      <c r="H130" s="20" t="s">
        <v>240</v>
      </c>
      <c r="I130" s="21">
        <f>1*10</f>
        <v>10</v>
      </c>
      <c r="J130" s="22">
        <f t="shared" si="46"/>
        <v>5000</v>
      </c>
      <c r="K130" s="22">
        <f t="shared" si="47"/>
        <v>3000</v>
      </c>
      <c r="L130" s="22">
        <f t="shared" si="48"/>
        <v>2000</v>
      </c>
      <c r="M130" s="23">
        <f t="shared" si="36"/>
        <v>0.66666666666666663</v>
      </c>
      <c r="N130" s="24" t="s">
        <v>242</v>
      </c>
      <c r="O130" s="59" t="s">
        <v>246</v>
      </c>
    </row>
    <row r="131" spans="1:17" x14ac:dyDescent="0.2">
      <c r="A131" s="18"/>
      <c r="B131" s="18"/>
      <c r="C131" s="19"/>
      <c r="D131" s="42"/>
      <c r="E131" s="19"/>
      <c r="F131" s="26"/>
      <c r="G131" s="26"/>
      <c r="H131" s="20"/>
      <c r="I131" s="21"/>
      <c r="J131" s="22">
        <f t="shared" si="46"/>
        <v>0</v>
      </c>
      <c r="K131" s="22">
        <f t="shared" si="47"/>
        <v>0</v>
      </c>
      <c r="L131" s="22">
        <f t="shared" si="48"/>
        <v>0</v>
      </c>
      <c r="M131" s="23">
        <f t="shared" si="36"/>
        <v>0</v>
      </c>
      <c r="O131" s="59" t="s">
        <v>246</v>
      </c>
    </row>
    <row r="132" spans="1:17" x14ac:dyDescent="0.2">
      <c r="A132" s="70"/>
      <c r="B132" s="70"/>
      <c r="C132" s="71"/>
      <c r="D132" s="72" t="s">
        <v>96</v>
      </c>
      <c r="E132" s="71"/>
      <c r="F132" s="73"/>
      <c r="G132" s="73"/>
      <c r="H132" s="74"/>
      <c r="I132" s="75"/>
      <c r="J132" s="76">
        <f>SUM(J105:J131)</f>
        <v>14000</v>
      </c>
      <c r="K132" s="76">
        <f>SUM(K105:K131)</f>
        <v>9000</v>
      </c>
      <c r="L132" s="76">
        <f>SUM(L105:L131)</f>
        <v>5000</v>
      </c>
      <c r="M132" s="77">
        <f t="shared" si="36"/>
        <v>0.55555555555555558</v>
      </c>
      <c r="N132" s="78"/>
      <c r="O132" s="59"/>
    </row>
    <row r="133" spans="1:17" x14ac:dyDescent="0.2">
      <c r="A133" s="18"/>
      <c r="B133" s="18"/>
      <c r="C133" s="19"/>
      <c r="D133" s="42"/>
      <c r="E133" s="19"/>
      <c r="F133" s="19"/>
      <c r="G133" s="19"/>
      <c r="H133" s="102"/>
      <c r="I133" s="103"/>
      <c r="J133" s="79"/>
      <c r="K133" s="79"/>
      <c r="L133" s="79"/>
      <c r="M133" s="104"/>
      <c r="N133" s="84"/>
    </row>
    <row r="134" spans="1:17" x14ac:dyDescent="0.2">
      <c r="J134" s="105" t="s">
        <v>65</v>
      </c>
      <c r="K134" s="105" t="s">
        <v>66</v>
      </c>
      <c r="L134" s="105" t="s">
        <v>67</v>
      </c>
      <c r="M134" s="105" t="s">
        <v>68</v>
      </c>
      <c r="N134" s="106" t="s">
        <v>176</v>
      </c>
      <c r="O134" s="107" t="s">
        <v>177</v>
      </c>
      <c r="P134" s="25" t="s">
        <v>178</v>
      </c>
      <c r="Q134" s="25" t="s">
        <v>179</v>
      </c>
    </row>
    <row r="135" spans="1:17" x14ac:dyDescent="0.2">
      <c r="D135" s="108"/>
      <c r="I135" s="109" t="s">
        <v>70</v>
      </c>
      <c r="J135" s="110">
        <f>J31</f>
        <v>16700</v>
      </c>
      <c r="K135" s="110">
        <f>K31</f>
        <v>10400</v>
      </c>
      <c r="L135" s="110">
        <f>L31</f>
        <v>6300</v>
      </c>
      <c r="M135" s="23">
        <f>IFERROR(L135/K135,$J135)</f>
        <v>0.60576923076923073</v>
      </c>
      <c r="N135" s="111">
        <f>J135/$J$140</f>
        <v>0.11666084526720223</v>
      </c>
      <c r="O135" s="22">
        <f>J135+($J$141*N135)</f>
        <v>18370</v>
      </c>
      <c r="P135" s="60">
        <f>O135/$J$144</f>
        <v>1837</v>
      </c>
      <c r="Q135" s="60">
        <f>K135/$J$144</f>
        <v>1040</v>
      </c>
    </row>
    <row r="136" spans="1:17" x14ac:dyDescent="0.2">
      <c r="D136" s="108"/>
      <c r="I136" s="109" t="s">
        <v>97</v>
      </c>
      <c r="J136" s="110">
        <f>J41</f>
        <v>26200</v>
      </c>
      <c r="K136" s="110">
        <f>K41</f>
        <v>23976</v>
      </c>
      <c r="L136" s="110">
        <f>L41</f>
        <v>2224</v>
      </c>
      <c r="M136" s="23">
        <f t="shared" ref="M136:M140" si="49">IFERROR(L136/K136,$J136)</f>
        <v>9.2759426092759431E-2</v>
      </c>
      <c r="N136" s="111">
        <f t="shared" ref="N136:N137" si="50">J136/$J$140</f>
        <v>0.18302479916171849</v>
      </c>
      <c r="O136" s="22">
        <f t="shared" ref="O136:O137" si="51">J136+($J$141*N136)</f>
        <v>28820</v>
      </c>
      <c r="P136" s="60">
        <f t="shared" ref="P136:P139" si="52">O136/$J$144</f>
        <v>2882</v>
      </c>
      <c r="Q136" s="60">
        <f t="shared" ref="Q136:Q140" si="53">K136/$J$144</f>
        <v>2397.6</v>
      </c>
    </row>
    <row r="137" spans="1:17" x14ac:dyDescent="0.2">
      <c r="D137" s="108"/>
      <c r="I137" s="109" t="s">
        <v>180</v>
      </c>
      <c r="J137" s="110">
        <f>J79</f>
        <v>33450</v>
      </c>
      <c r="K137" s="110">
        <f>K79</f>
        <v>33450</v>
      </c>
      <c r="L137" s="110">
        <f>L79</f>
        <v>0</v>
      </c>
      <c r="M137" s="23">
        <f t="shared" si="49"/>
        <v>0</v>
      </c>
      <c r="N137" s="111">
        <f t="shared" si="50"/>
        <v>0.23367097450227034</v>
      </c>
      <c r="O137" s="22">
        <f t="shared" si="51"/>
        <v>36795</v>
      </c>
      <c r="P137" s="60">
        <f t="shared" si="52"/>
        <v>3679.5</v>
      </c>
      <c r="Q137" s="60">
        <f t="shared" si="53"/>
        <v>3345</v>
      </c>
    </row>
    <row r="138" spans="1:17" x14ac:dyDescent="0.2">
      <c r="D138" s="95"/>
      <c r="I138" s="109" t="s">
        <v>120</v>
      </c>
      <c r="J138" s="110">
        <f>J103</f>
        <v>52800</v>
      </c>
      <c r="K138" s="110">
        <f>K103</f>
        <v>6800</v>
      </c>
      <c r="L138" s="110">
        <f>L103</f>
        <v>46000</v>
      </c>
      <c r="M138" s="23">
        <f t="shared" si="49"/>
        <v>6.7647058823529411</v>
      </c>
      <c r="N138" s="111">
        <f>J138/$J$140</f>
        <v>0.36884387006636393</v>
      </c>
      <c r="O138" s="22">
        <f>J138+($J$141*N138)</f>
        <v>58080</v>
      </c>
      <c r="P138" s="60">
        <f t="shared" si="52"/>
        <v>5808</v>
      </c>
      <c r="Q138" s="60">
        <f t="shared" si="53"/>
        <v>680</v>
      </c>
    </row>
    <row r="139" spans="1:17" x14ac:dyDescent="0.2">
      <c r="D139" s="95"/>
      <c r="I139" s="109" t="s">
        <v>244</v>
      </c>
      <c r="J139" s="112">
        <f>J132</f>
        <v>14000</v>
      </c>
      <c r="K139" s="112">
        <f t="shared" ref="K139:L139" si="54">K132</f>
        <v>9000</v>
      </c>
      <c r="L139" s="112">
        <f t="shared" si="54"/>
        <v>5000</v>
      </c>
      <c r="M139" s="23">
        <f t="shared" si="49"/>
        <v>0.55555555555555558</v>
      </c>
      <c r="N139" s="111">
        <f>J139/$J$140</f>
        <v>9.7799511002444994E-2</v>
      </c>
      <c r="O139" s="22">
        <f>J139+($J$141*N139)</f>
        <v>15400</v>
      </c>
      <c r="P139" s="60">
        <f t="shared" si="52"/>
        <v>1540</v>
      </c>
      <c r="Q139" s="60">
        <f t="shared" si="53"/>
        <v>900</v>
      </c>
    </row>
    <row r="140" spans="1:17" x14ac:dyDescent="0.2">
      <c r="D140" s="95"/>
      <c r="I140" s="113" t="s">
        <v>96</v>
      </c>
      <c r="J140" s="22">
        <f>SUM(J135:J139)</f>
        <v>143150</v>
      </c>
      <c r="K140" s="22">
        <f t="shared" ref="K140:L140" si="55">SUM(K135:K139)</f>
        <v>83626</v>
      </c>
      <c r="L140" s="22">
        <f t="shared" si="55"/>
        <v>59524</v>
      </c>
      <c r="M140" s="23">
        <f t="shared" si="49"/>
        <v>0.71178819984215436</v>
      </c>
      <c r="N140" s="111">
        <f>J140/$J$140</f>
        <v>1</v>
      </c>
      <c r="O140" s="22">
        <f>J140+($J$141*N140)</f>
        <v>157465</v>
      </c>
      <c r="P140" s="87">
        <f>O140/$J$144</f>
        <v>15746.5</v>
      </c>
      <c r="Q140" s="60">
        <f t="shared" si="53"/>
        <v>8362.6</v>
      </c>
    </row>
    <row r="141" spans="1:17" x14ac:dyDescent="0.2">
      <c r="F141" s="114">
        <v>0.1</v>
      </c>
      <c r="G141" s="71"/>
      <c r="H141" s="115"/>
      <c r="I141" s="116" t="s">
        <v>181</v>
      </c>
      <c r="J141" s="76">
        <f>J140*F141</f>
        <v>14315</v>
      </c>
      <c r="K141" s="60"/>
      <c r="L141" s="60"/>
      <c r="M141" s="60"/>
      <c r="N141" s="117"/>
      <c r="P141" s="118">
        <f>CEILING(P140,100)</f>
        <v>15800</v>
      </c>
    </row>
    <row r="142" spans="1:17" ht="21.75" thickBot="1" x14ac:dyDescent="0.25">
      <c r="G142" s="119"/>
      <c r="H142" s="120"/>
      <c r="I142" s="121" t="s">
        <v>182</v>
      </c>
      <c r="J142" s="122">
        <f>SUM(J140:J141)</f>
        <v>157465</v>
      </c>
      <c r="K142" s="60"/>
      <c r="L142" s="60"/>
      <c r="M142" s="60"/>
      <c r="N142" s="117"/>
    </row>
    <row r="143" spans="1:17" ht="21.75" thickTop="1" x14ac:dyDescent="0.2">
      <c r="J143" s="105" t="s">
        <v>183</v>
      </c>
      <c r="K143" s="105" t="s">
        <v>184</v>
      </c>
      <c r="L143" s="105" t="s">
        <v>67</v>
      </c>
      <c r="M143" s="123" t="s">
        <v>185</v>
      </c>
      <c r="N143" s="117"/>
    </row>
    <row r="144" spans="1:17" x14ac:dyDescent="0.2">
      <c r="I144" s="113" t="s">
        <v>59</v>
      </c>
      <c r="J144" s="112">
        <f>D2</f>
        <v>10</v>
      </c>
      <c r="K144" s="60"/>
      <c r="L144" s="60"/>
      <c r="M144" s="60"/>
      <c r="N144" s="117"/>
    </row>
    <row r="145" spans="5:14" x14ac:dyDescent="0.2">
      <c r="I145" s="113" t="s">
        <v>186</v>
      </c>
      <c r="J145" s="22">
        <f>J142/J144</f>
        <v>15746.5</v>
      </c>
      <c r="K145" s="22">
        <f>K140/J144</f>
        <v>8362.6</v>
      </c>
      <c r="L145" s="22">
        <f>J145-K145</f>
        <v>7383.9</v>
      </c>
      <c r="M145" s="124">
        <f>L145/J145</f>
        <v>0.46892325278633346</v>
      </c>
      <c r="N145" s="117"/>
    </row>
    <row r="146" spans="5:14" x14ac:dyDescent="0.2">
      <c r="K146" s="125"/>
    </row>
    <row r="147" spans="5:14" x14ac:dyDescent="0.2">
      <c r="E147" s="126"/>
      <c r="F147" s="127" t="s">
        <v>187</v>
      </c>
      <c r="G147" s="128">
        <f>P141</f>
        <v>15800</v>
      </c>
      <c r="H147" s="129" t="s">
        <v>188</v>
      </c>
      <c r="I147" s="130"/>
      <c r="J147" s="131"/>
      <c r="K147" s="126" t="s">
        <v>189</v>
      </c>
      <c r="L147" s="131">
        <f>L145</f>
        <v>7383.9</v>
      </c>
      <c r="M147" s="132">
        <f>M145</f>
        <v>0.46892325278633346</v>
      </c>
    </row>
    <row r="148" spans="5:14" x14ac:dyDescent="0.2">
      <c r="E148" s="126"/>
      <c r="F148" s="127" t="s">
        <v>261</v>
      </c>
      <c r="G148" s="128">
        <f>1800*4</f>
        <v>7200</v>
      </c>
      <c r="H148" s="129" t="s">
        <v>243</v>
      </c>
      <c r="I148" s="130"/>
      <c r="J148" s="126"/>
      <c r="K148" s="126" t="s">
        <v>190</v>
      </c>
      <c r="L148" s="131">
        <f>G148-(1050*4)</f>
        <v>3000</v>
      </c>
      <c r="M148" s="132">
        <f>L148/G148</f>
        <v>0.41666666666666669</v>
      </c>
    </row>
    <row r="149" spans="5:14" ht="21.75" thickBot="1" x14ac:dyDescent="0.25">
      <c r="E149" s="126"/>
      <c r="F149" s="126" t="s">
        <v>183</v>
      </c>
      <c r="G149" s="133">
        <f>SUM(G147:G148)</f>
        <v>23000</v>
      </c>
      <c r="H149" s="129" t="s">
        <v>191</v>
      </c>
      <c r="I149" s="130"/>
      <c r="J149" s="126"/>
      <c r="K149" s="126" t="s">
        <v>192</v>
      </c>
      <c r="L149" s="131">
        <f>SUM(L147:L148)</f>
        <v>10383.9</v>
      </c>
      <c r="M149" s="132">
        <f>L149/G149</f>
        <v>0.45147391304347823</v>
      </c>
    </row>
    <row r="150" spans="5:14" x14ac:dyDescent="0.2">
      <c r="E150" s="126"/>
      <c r="F150" s="126" t="s">
        <v>193</v>
      </c>
      <c r="G150" s="131">
        <f>G149/4</f>
        <v>5750</v>
      </c>
      <c r="H150" s="129"/>
      <c r="I150" s="130"/>
      <c r="J150" s="126"/>
      <c r="K150" s="126"/>
      <c r="L150" s="126"/>
      <c r="M150" s="132"/>
    </row>
    <row r="153" spans="5:14" x14ac:dyDescent="0.2">
      <c r="H153" s="134"/>
    </row>
  </sheetData>
  <pageMargins left="0.25" right="0.25" top="0.75" bottom="0.75" header="0.3" footer="0.3"/>
  <pageSetup paperSize="9" scale="74" fitToHeight="0" orientation="landscape" r:id="rId1"/>
  <rowBreaks count="3" manualBreakCount="3">
    <brk id="48" max="13" man="1"/>
    <brk id="68" max="13" man="1"/>
    <brk id="132"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3"/>
  <sheetViews>
    <sheetView showGridLines="0" view="pageBreakPreview" zoomScale="90" zoomScaleNormal="100" zoomScaleSheetLayoutView="90" workbookViewId="0">
      <selection activeCell="F44" sqref="F44"/>
    </sheetView>
  </sheetViews>
  <sheetFormatPr defaultRowHeight="14.25" x14ac:dyDescent="0.2"/>
  <cols>
    <col min="2" max="2" width="19.625" customWidth="1"/>
    <col min="3" max="3" width="5.125" hidden="1" customWidth="1"/>
    <col min="4" max="4" width="11.625" hidden="1" customWidth="1"/>
    <col min="5" max="5" width="22.625" bestFit="1" customWidth="1"/>
    <col min="6" max="9" width="10.75" bestFit="1" customWidth="1"/>
    <col min="10" max="16" width="10.625" bestFit="1" customWidth="1"/>
  </cols>
  <sheetData>
    <row r="1" spans="1:16" s="29" customFormat="1" x14ac:dyDescent="0.2">
      <c r="A1" s="170" t="s">
        <v>274</v>
      </c>
      <c r="E1" s="29" t="s">
        <v>249</v>
      </c>
      <c r="F1" s="29">
        <v>2</v>
      </c>
      <c r="G1" s="29">
        <v>2</v>
      </c>
      <c r="H1" s="29">
        <v>2</v>
      </c>
      <c r="I1" s="29">
        <v>2</v>
      </c>
      <c r="J1" s="29">
        <v>2</v>
      </c>
      <c r="K1" s="29">
        <v>2</v>
      </c>
      <c r="L1" s="29">
        <v>2</v>
      </c>
      <c r="M1" s="29">
        <v>3</v>
      </c>
      <c r="N1" s="29">
        <v>3</v>
      </c>
      <c r="O1" s="29">
        <v>3</v>
      </c>
      <c r="P1" s="29">
        <v>3</v>
      </c>
    </row>
    <row r="2" spans="1:16" s="29" customFormat="1" x14ac:dyDescent="0.2">
      <c r="E2" s="29" t="s">
        <v>250</v>
      </c>
      <c r="F2" s="29">
        <v>4</v>
      </c>
      <c r="G2" s="29">
        <v>4</v>
      </c>
      <c r="H2" s="29">
        <v>5</v>
      </c>
      <c r="I2" s="29">
        <v>5</v>
      </c>
      <c r="J2" s="29">
        <v>5</v>
      </c>
      <c r="K2" s="29">
        <v>6</v>
      </c>
      <c r="L2" s="29">
        <v>6</v>
      </c>
      <c r="M2" s="29">
        <v>6</v>
      </c>
      <c r="N2" s="29">
        <v>7</v>
      </c>
      <c r="O2" s="29">
        <v>7</v>
      </c>
      <c r="P2" s="29">
        <v>7</v>
      </c>
    </row>
    <row r="3" spans="1:16" s="29" customFormat="1" x14ac:dyDescent="0.2"/>
    <row r="4" spans="1:16" s="29" customFormat="1" x14ac:dyDescent="0.2">
      <c r="E4" s="29" t="s">
        <v>252</v>
      </c>
      <c r="F4" s="29">
        <v>10</v>
      </c>
      <c r="G4" s="29">
        <v>11</v>
      </c>
      <c r="H4" s="29">
        <v>12</v>
      </c>
      <c r="I4" s="29">
        <v>13</v>
      </c>
      <c r="J4" s="29">
        <v>14</v>
      </c>
      <c r="K4" s="29">
        <v>15</v>
      </c>
      <c r="L4" s="29">
        <v>16</v>
      </c>
      <c r="M4" s="29">
        <v>17</v>
      </c>
      <c r="N4" s="29">
        <v>18</v>
      </c>
      <c r="O4" s="29">
        <v>19</v>
      </c>
      <c r="P4" s="29">
        <v>20</v>
      </c>
    </row>
    <row r="5" spans="1:16" s="29" customFormat="1" x14ac:dyDescent="0.2">
      <c r="B5" s="149" t="s">
        <v>257</v>
      </c>
      <c r="C5" s="29">
        <v>10</v>
      </c>
      <c r="D5" s="29" t="s">
        <v>253</v>
      </c>
      <c r="E5" s="159" t="s">
        <v>256</v>
      </c>
      <c r="F5" s="159"/>
      <c r="G5" s="159"/>
      <c r="H5" s="159"/>
      <c r="I5" s="159"/>
      <c r="J5" s="159"/>
      <c r="K5" s="159"/>
      <c r="L5" s="159"/>
      <c r="M5" s="159"/>
      <c r="N5" s="159"/>
      <c r="O5" s="159"/>
      <c r="P5" s="159"/>
    </row>
    <row r="6" spans="1:16" s="29" customFormat="1" x14ac:dyDescent="0.2">
      <c r="B6" s="29" t="s">
        <v>245</v>
      </c>
      <c r="D6" s="137">
        <f>SUMIF(Calculation!$O:$O,อัตราทด!B6,Calculation!$J:$J)</f>
        <v>70400</v>
      </c>
      <c r="E6" s="160">
        <f>D6/$C$5</f>
        <v>7040</v>
      </c>
      <c r="F6" s="160">
        <f t="shared" ref="F6:P6" si="0">$D$6/F4</f>
        <v>7040</v>
      </c>
      <c r="G6" s="160">
        <f t="shared" si="0"/>
        <v>6400</v>
      </c>
      <c r="H6" s="160">
        <f t="shared" si="0"/>
        <v>5866.666666666667</v>
      </c>
      <c r="I6" s="160">
        <f t="shared" si="0"/>
        <v>5415.3846153846152</v>
      </c>
      <c r="J6" s="160">
        <f t="shared" si="0"/>
        <v>5028.5714285714284</v>
      </c>
      <c r="K6" s="160">
        <f t="shared" si="0"/>
        <v>4693.333333333333</v>
      </c>
      <c r="L6" s="160">
        <f t="shared" si="0"/>
        <v>4400</v>
      </c>
      <c r="M6" s="160">
        <f t="shared" si="0"/>
        <v>4141.1764705882351</v>
      </c>
      <c r="N6" s="160">
        <f t="shared" si="0"/>
        <v>3911.1111111111113</v>
      </c>
      <c r="O6" s="160">
        <f t="shared" si="0"/>
        <v>3705.2631578947367</v>
      </c>
      <c r="P6" s="160">
        <f t="shared" si="0"/>
        <v>3520</v>
      </c>
    </row>
    <row r="7" spans="1:16" s="29" customFormat="1" x14ac:dyDescent="0.2">
      <c r="B7" s="29" t="s">
        <v>246</v>
      </c>
      <c r="D7" s="137">
        <f>SUMIF(Calculation!$O:$O,อัตราทด!B7,Calculation!$J:$J)</f>
        <v>53650</v>
      </c>
      <c r="E7" s="160">
        <f t="shared" ref="E7" si="1">D7/$C$5</f>
        <v>5365</v>
      </c>
      <c r="F7" s="160">
        <f>E7</f>
        <v>5365</v>
      </c>
      <c r="G7" s="160">
        <f>$E$7</f>
        <v>5365</v>
      </c>
      <c r="H7" s="160">
        <f t="shared" ref="H7:P7" si="2">$E$7</f>
        <v>5365</v>
      </c>
      <c r="I7" s="160">
        <f t="shared" si="2"/>
        <v>5365</v>
      </c>
      <c r="J7" s="160">
        <f t="shared" si="2"/>
        <v>5365</v>
      </c>
      <c r="K7" s="160">
        <f t="shared" si="2"/>
        <v>5365</v>
      </c>
      <c r="L7" s="160">
        <f t="shared" si="2"/>
        <v>5365</v>
      </c>
      <c r="M7" s="160">
        <f t="shared" si="2"/>
        <v>5365</v>
      </c>
      <c r="N7" s="160">
        <f t="shared" si="2"/>
        <v>5365</v>
      </c>
      <c r="O7" s="160">
        <f t="shared" si="2"/>
        <v>5365</v>
      </c>
      <c r="P7" s="160">
        <f t="shared" si="2"/>
        <v>5365</v>
      </c>
    </row>
    <row r="8" spans="1:16" s="29" customFormat="1" x14ac:dyDescent="0.2">
      <c r="B8" s="29" t="s">
        <v>247</v>
      </c>
      <c r="D8" s="137">
        <f>SUMIF(Calculation!$O:$O,อัตราทด!B8,Calculation!$J:$J)</f>
        <v>17600</v>
      </c>
      <c r="E8" s="160"/>
      <c r="F8" s="160"/>
      <c r="G8" s="160"/>
      <c r="H8" s="160"/>
      <c r="I8" s="160"/>
      <c r="J8" s="160"/>
      <c r="K8" s="160"/>
      <c r="L8" s="160"/>
      <c r="M8" s="160"/>
      <c r="N8" s="160"/>
      <c r="O8" s="160"/>
      <c r="P8" s="160"/>
    </row>
    <row r="9" spans="1:16" s="29" customFormat="1" x14ac:dyDescent="0.2">
      <c r="C9" s="150" t="s">
        <v>251</v>
      </c>
      <c r="D9" s="151">
        <v>2800</v>
      </c>
      <c r="E9" s="151" t="s">
        <v>249</v>
      </c>
      <c r="F9" s="151">
        <f t="shared" ref="F9:P9" si="3">($D$9*F1)/F4</f>
        <v>560</v>
      </c>
      <c r="G9" s="151">
        <f t="shared" si="3"/>
        <v>509.09090909090907</v>
      </c>
      <c r="H9" s="151">
        <f t="shared" si="3"/>
        <v>466.66666666666669</v>
      </c>
      <c r="I9" s="151">
        <f t="shared" si="3"/>
        <v>430.76923076923077</v>
      </c>
      <c r="J9" s="151">
        <f t="shared" si="3"/>
        <v>400</v>
      </c>
      <c r="K9" s="151">
        <f t="shared" si="3"/>
        <v>373.33333333333331</v>
      </c>
      <c r="L9" s="151">
        <f t="shared" si="3"/>
        <v>350</v>
      </c>
      <c r="M9" s="151">
        <f t="shared" si="3"/>
        <v>494.11764705882354</v>
      </c>
      <c r="N9" s="151">
        <f t="shared" si="3"/>
        <v>466.66666666666669</v>
      </c>
      <c r="O9" s="151">
        <f t="shared" si="3"/>
        <v>442.10526315789474</v>
      </c>
      <c r="P9" s="151">
        <f t="shared" si="3"/>
        <v>420</v>
      </c>
    </row>
    <row r="10" spans="1:16" s="29" customFormat="1" x14ac:dyDescent="0.2">
      <c r="C10" s="152" t="s">
        <v>250</v>
      </c>
      <c r="D10" s="153">
        <v>3000</v>
      </c>
      <c r="E10" s="153" t="s">
        <v>250</v>
      </c>
      <c r="F10" s="153">
        <f t="shared" ref="F10:P10" si="4">($D$10*F2)/F4</f>
        <v>1200</v>
      </c>
      <c r="G10" s="153">
        <f t="shared" si="4"/>
        <v>1090.909090909091</v>
      </c>
      <c r="H10" s="153">
        <f t="shared" si="4"/>
        <v>1250</v>
      </c>
      <c r="I10" s="153">
        <f t="shared" si="4"/>
        <v>1153.8461538461538</v>
      </c>
      <c r="J10" s="153">
        <f t="shared" si="4"/>
        <v>1071.4285714285713</v>
      </c>
      <c r="K10" s="153">
        <f t="shared" si="4"/>
        <v>1200</v>
      </c>
      <c r="L10" s="153">
        <f t="shared" si="4"/>
        <v>1125</v>
      </c>
      <c r="M10" s="153">
        <f t="shared" si="4"/>
        <v>1058.8235294117646</v>
      </c>
      <c r="N10" s="153">
        <f t="shared" si="4"/>
        <v>1166.6666666666667</v>
      </c>
      <c r="O10" s="153">
        <f t="shared" si="4"/>
        <v>1105.2631578947369</v>
      </c>
      <c r="P10" s="153">
        <f t="shared" si="4"/>
        <v>1050</v>
      </c>
    </row>
    <row r="11" spans="1:16" s="29" customFormat="1" x14ac:dyDescent="0.2">
      <c r="B11" s="29" t="s">
        <v>7</v>
      </c>
      <c r="D11" s="141">
        <f>Calculation!F141</f>
        <v>0.1</v>
      </c>
      <c r="E11" s="160"/>
      <c r="F11" s="160">
        <f>SUM(F6:F10)*$D$11</f>
        <v>1416.5</v>
      </c>
      <c r="G11" s="160">
        <f t="shared" ref="G11:P11" si="5">SUM(G6:G10)*$D$11</f>
        <v>1336.5</v>
      </c>
      <c r="H11" s="160">
        <f t="shared" si="5"/>
        <v>1294.8333333333335</v>
      </c>
      <c r="I11" s="160">
        <f t="shared" si="5"/>
        <v>1236.5</v>
      </c>
      <c r="J11" s="160">
        <f t="shared" si="5"/>
        <v>1186.4999999999998</v>
      </c>
      <c r="K11" s="160">
        <f t="shared" si="5"/>
        <v>1163.1666666666667</v>
      </c>
      <c r="L11" s="160">
        <f t="shared" si="5"/>
        <v>1124</v>
      </c>
      <c r="M11" s="160">
        <f t="shared" si="5"/>
        <v>1105.9117647058822</v>
      </c>
      <c r="N11" s="160">
        <f t="shared" si="5"/>
        <v>1090.9444444444443</v>
      </c>
      <c r="O11" s="160">
        <f t="shared" si="5"/>
        <v>1061.7631578947369</v>
      </c>
      <c r="P11" s="160">
        <f t="shared" si="5"/>
        <v>1035.5</v>
      </c>
    </row>
    <row r="12" spans="1:16" s="29" customFormat="1" ht="15" thickBot="1" x14ac:dyDescent="0.25">
      <c r="D12" s="154">
        <f>SUM(D6:D8,D11)</f>
        <v>141650.1</v>
      </c>
      <c r="E12" s="155" t="s">
        <v>248</v>
      </c>
      <c r="F12" s="155">
        <f>SUM(F6:F11)</f>
        <v>15581.5</v>
      </c>
      <c r="G12" s="155">
        <f t="shared" ref="G12:P12" si="6">SUM(G6:G11)</f>
        <v>14701.5</v>
      </c>
      <c r="H12" s="155">
        <f t="shared" si="6"/>
        <v>14243.166666666668</v>
      </c>
      <c r="I12" s="155">
        <f t="shared" si="6"/>
        <v>13601.5</v>
      </c>
      <c r="J12" s="155">
        <f t="shared" si="6"/>
        <v>13051.499999999998</v>
      </c>
      <c r="K12" s="155">
        <f t="shared" si="6"/>
        <v>12794.833333333332</v>
      </c>
      <c r="L12" s="155">
        <f t="shared" si="6"/>
        <v>12364</v>
      </c>
      <c r="M12" s="155">
        <f t="shared" si="6"/>
        <v>12165.029411764704</v>
      </c>
      <c r="N12" s="155">
        <f t="shared" si="6"/>
        <v>12000.388888888887</v>
      </c>
      <c r="O12" s="155">
        <f t="shared" si="6"/>
        <v>11679.394736842105</v>
      </c>
      <c r="P12" s="155">
        <f t="shared" si="6"/>
        <v>11390.5</v>
      </c>
    </row>
    <row r="13" spans="1:16" s="29" customFormat="1" x14ac:dyDescent="0.2">
      <c r="E13" s="159"/>
      <c r="F13" s="159"/>
      <c r="G13" s="159"/>
      <c r="H13" s="159"/>
      <c r="I13" s="159"/>
      <c r="J13" s="159"/>
      <c r="K13" s="159"/>
      <c r="L13" s="159"/>
      <c r="M13" s="159"/>
      <c r="N13" s="159"/>
      <c r="O13" s="159"/>
      <c r="P13" s="159"/>
    </row>
    <row r="14" spans="1:16" s="29" customFormat="1" x14ac:dyDescent="0.2">
      <c r="E14" s="159" t="s">
        <v>252</v>
      </c>
      <c r="F14" s="159">
        <v>10</v>
      </c>
      <c r="G14" s="159">
        <v>11</v>
      </c>
      <c r="H14" s="159">
        <v>12</v>
      </c>
      <c r="I14" s="159">
        <v>13</v>
      </c>
      <c r="J14" s="159">
        <v>14</v>
      </c>
      <c r="K14" s="159">
        <v>15</v>
      </c>
      <c r="L14" s="159">
        <v>16</v>
      </c>
      <c r="M14" s="159">
        <v>17</v>
      </c>
      <c r="N14" s="159">
        <v>18</v>
      </c>
      <c r="O14" s="159">
        <v>19</v>
      </c>
      <c r="P14" s="159">
        <v>20</v>
      </c>
    </row>
    <row r="15" spans="1:16" s="29" customFormat="1" x14ac:dyDescent="0.2">
      <c r="B15" s="149" t="s">
        <v>266</v>
      </c>
      <c r="C15" s="29">
        <v>10</v>
      </c>
      <c r="D15" s="29" t="s">
        <v>253</v>
      </c>
      <c r="E15" s="159"/>
      <c r="F15" s="159"/>
      <c r="G15" s="159"/>
      <c r="H15" s="159"/>
      <c r="I15" s="159"/>
      <c r="J15" s="159"/>
      <c r="K15" s="159"/>
      <c r="L15" s="159"/>
      <c r="M15" s="159"/>
      <c r="N15" s="159"/>
      <c r="O15" s="159"/>
      <c r="P15" s="159"/>
    </row>
    <row r="16" spans="1:16" s="29" customFormat="1" x14ac:dyDescent="0.2">
      <c r="B16" s="29" t="s">
        <v>245</v>
      </c>
      <c r="D16" s="137">
        <f>SUMIF(Calculation!$O:$O,อัตราทด!B16,Calculation!$K:$K)</f>
        <v>17492</v>
      </c>
      <c r="E16" s="168">
        <f>D16/F14</f>
        <v>1749.2</v>
      </c>
      <c r="F16" s="160">
        <f>$D$16/F14</f>
        <v>1749.2</v>
      </c>
      <c r="G16" s="160">
        <f t="shared" ref="G16:P16" si="7">$D$16/G14</f>
        <v>1590.1818181818182</v>
      </c>
      <c r="H16" s="160">
        <f t="shared" si="7"/>
        <v>1457.6666666666667</v>
      </c>
      <c r="I16" s="160">
        <f t="shared" si="7"/>
        <v>1345.5384615384614</v>
      </c>
      <c r="J16" s="160">
        <f t="shared" si="7"/>
        <v>1249.4285714285713</v>
      </c>
      <c r="K16" s="160">
        <f t="shared" si="7"/>
        <v>1166.1333333333334</v>
      </c>
      <c r="L16" s="160">
        <f t="shared" si="7"/>
        <v>1093.25</v>
      </c>
      <c r="M16" s="160">
        <f t="shared" si="7"/>
        <v>1028.9411764705883</v>
      </c>
      <c r="N16" s="160">
        <f t="shared" si="7"/>
        <v>971.77777777777783</v>
      </c>
      <c r="O16" s="160">
        <f t="shared" si="7"/>
        <v>920.63157894736844</v>
      </c>
      <c r="P16" s="160">
        <f t="shared" si="7"/>
        <v>874.6</v>
      </c>
    </row>
    <row r="17" spans="2:16" s="29" customFormat="1" x14ac:dyDescent="0.2">
      <c r="B17" s="29" t="s">
        <v>246</v>
      </c>
      <c r="D17" s="137">
        <f>SUMIF(Calculation!$O:$O,อัตราทด!B17,Calculation!$K:$K)</f>
        <v>48650</v>
      </c>
      <c r="E17" s="168">
        <f>D17/F14</f>
        <v>4865</v>
      </c>
      <c r="F17" s="160">
        <f>$E$17</f>
        <v>4865</v>
      </c>
      <c r="G17" s="160">
        <f t="shared" ref="G17:P17" si="8">$E$17</f>
        <v>4865</v>
      </c>
      <c r="H17" s="160">
        <f t="shared" si="8"/>
        <v>4865</v>
      </c>
      <c r="I17" s="160">
        <f t="shared" si="8"/>
        <v>4865</v>
      </c>
      <c r="J17" s="160">
        <f t="shared" si="8"/>
        <v>4865</v>
      </c>
      <c r="K17" s="160">
        <f t="shared" si="8"/>
        <v>4865</v>
      </c>
      <c r="L17" s="160">
        <f t="shared" si="8"/>
        <v>4865</v>
      </c>
      <c r="M17" s="160">
        <f t="shared" si="8"/>
        <v>4865</v>
      </c>
      <c r="N17" s="160">
        <f t="shared" si="8"/>
        <v>4865</v>
      </c>
      <c r="O17" s="160">
        <f t="shared" si="8"/>
        <v>4865</v>
      </c>
      <c r="P17" s="160">
        <f t="shared" si="8"/>
        <v>4865</v>
      </c>
    </row>
    <row r="18" spans="2:16" s="29" customFormat="1" x14ac:dyDescent="0.2">
      <c r="B18" s="29" t="s">
        <v>247</v>
      </c>
      <c r="D18" s="137">
        <f>SUMIF(Calculation!$O:$O,อัตราทด!B18,Calculation!$K:$K)</f>
        <v>15984</v>
      </c>
      <c r="E18" s="159"/>
      <c r="F18" s="168"/>
      <c r="G18" s="168"/>
      <c r="H18" s="168"/>
      <c r="I18" s="168"/>
      <c r="J18" s="168"/>
      <c r="K18" s="168"/>
      <c r="L18" s="168"/>
      <c r="M18" s="168"/>
      <c r="N18" s="168"/>
      <c r="O18" s="168"/>
      <c r="P18" s="168"/>
    </row>
    <row r="19" spans="2:16" s="29" customFormat="1" x14ac:dyDescent="0.2">
      <c r="C19" s="150" t="s">
        <v>251</v>
      </c>
      <c r="D19" s="151">
        <v>2664</v>
      </c>
      <c r="E19" s="157" t="s">
        <v>249</v>
      </c>
      <c r="F19" s="151">
        <f>($D$19*F1)/F14</f>
        <v>532.79999999999995</v>
      </c>
      <c r="G19" s="151">
        <f t="shared" ref="G19:P19" si="9">($D$19*G1)/G14</f>
        <v>484.36363636363637</v>
      </c>
      <c r="H19" s="151">
        <f t="shared" si="9"/>
        <v>444</v>
      </c>
      <c r="I19" s="151">
        <f t="shared" si="9"/>
        <v>409.84615384615387</v>
      </c>
      <c r="J19" s="151">
        <f t="shared" si="9"/>
        <v>380.57142857142856</v>
      </c>
      <c r="K19" s="151">
        <f t="shared" si="9"/>
        <v>355.2</v>
      </c>
      <c r="L19" s="151">
        <f t="shared" si="9"/>
        <v>333</v>
      </c>
      <c r="M19" s="151">
        <f t="shared" si="9"/>
        <v>470.11764705882354</v>
      </c>
      <c r="N19" s="151">
        <f t="shared" si="9"/>
        <v>444</v>
      </c>
      <c r="O19" s="151">
        <f t="shared" si="9"/>
        <v>420.63157894736844</v>
      </c>
      <c r="P19" s="151">
        <f t="shared" si="9"/>
        <v>399.6</v>
      </c>
    </row>
    <row r="20" spans="2:16" s="29" customFormat="1" x14ac:dyDescent="0.2">
      <c r="C20" s="152" t="s">
        <v>250</v>
      </c>
      <c r="D20" s="153">
        <v>2664</v>
      </c>
      <c r="E20" s="158" t="s">
        <v>250</v>
      </c>
      <c r="F20" s="153">
        <f t="shared" ref="F20:P20" si="10">($D$20*F2)/F14</f>
        <v>1065.5999999999999</v>
      </c>
      <c r="G20" s="153">
        <f t="shared" si="10"/>
        <v>968.72727272727275</v>
      </c>
      <c r="H20" s="153">
        <f t="shared" si="10"/>
        <v>1110</v>
      </c>
      <c r="I20" s="153">
        <f t="shared" si="10"/>
        <v>1024.6153846153845</v>
      </c>
      <c r="J20" s="153">
        <f t="shared" si="10"/>
        <v>951.42857142857144</v>
      </c>
      <c r="K20" s="153">
        <f t="shared" si="10"/>
        <v>1065.5999999999999</v>
      </c>
      <c r="L20" s="153">
        <f t="shared" si="10"/>
        <v>999</v>
      </c>
      <c r="M20" s="153">
        <f t="shared" si="10"/>
        <v>940.23529411764707</v>
      </c>
      <c r="N20" s="153">
        <f t="shared" si="10"/>
        <v>1036</v>
      </c>
      <c r="O20" s="153">
        <f t="shared" si="10"/>
        <v>981.47368421052636</v>
      </c>
      <c r="P20" s="153">
        <f t="shared" si="10"/>
        <v>932.4</v>
      </c>
    </row>
    <row r="21" spans="2:16" s="29" customFormat="1" x14ac:dyDescent="0.2">
      <c r="C21" s="159"/>
      <c r="D21" s="160"/>
      <c r="E21" s="161"/>
      <c r="F21" s="162"/>
      <c r="G21" s="162"/>
      <c r="H21" s="162"/>
      <c r="I21" s="162"/>
      <c r="J21" s="162"/>
      <c r="K21" s="162"/>
      <c r="L21" s="162"/>
      <c r="M21" s="162"/>
      <c r="N21" s="162"/>
      <c r="O21" s="162"/>
      <c r="P21" s="162"/>
    </row>
    <row r="22" spans="2:16" s="29" customFormat="1" ht="15" thickBot="1" x14ac:dyDescent="0.25">
      <c r="D22" s="163">
        <f>SUM(D16:D18)</f>
        <v>82126</v>
      </c>
      <c r="E22" s="164" t="s">
        <v>267</v>
      </c>
      <c r="F22" s="165">
        <f>SUM(F16:F21)</f>
        <v>8212.6</v>
      </c>
      <c r="G22" s="165">
        <f>SUM(G16:G21)</f>
        <v>7908.272727272727</v>
      </c>
      <c r="H22" s="165">
        <f t="shared" ref="H22:P22" si="11">SUM(H16:H21)</f>
        <v>7876.666666666667</v>
      </c>
      <c r="I22" s="165">
        <f t="shared" si="11"/>
        <v>7645</v>
      </c>
      <c r="J22" s="165">
        <f t="shared" si="11"/>
        <v>7446.4285714285716</v>
      </c>
      <c r="K22" s="165">
        <f t="shared" si="11"/>
        <v>7451.9333333333325</v>
      </c>
      <c r="L22" s="165">
        <f t="shared" si="11"/>
        <v>7290.25</v>
      </c>
      <c r="M22" s="165">
        <f t="shared" si="11"/>
        <v>7304.2941176470586</v>
      </c>
      <c r="N22" s="165">
        <f t="shared" si="11"/>
        <v>7316.7777777777774</v>
      </c>
      <c r="O22" s="165">
        <f t="shared" si="11"/>
        <v>7187.7368421052633</v>
      </c>
      <c r="P22" s="165">
        <f t="shared" si="11"/>
        <v>7071.6</v>
      </c>
    </row>
    <row r="23" spans="2:16" s="29" customFormat="1" x14ac:dyDescent="0.2">
      <c r="D23" s="141">
        <f>D22/D12</f>
        <v>0.57978074141846703</v>
      </c>
      <c r="E23" s="159" t="s">
        <v>268</v>
      </c>
      <c r="F23" s="169">
        <f>F22/F12</f>
        <v>0.52707377338510419</v>
      </c>
      <c r="G23" s="169">
        <f t="shared" ref="G23:P23" si="12">G22/G12</f>
        <v>0.53792284646279132</v>
      </c>
      <c r="H23" s="169">
        <f t="shared" si="12"/>
        <v>0.55301372588024666</v>
      </c>
      <c r="I23" s="169">
        <f t="shared" si="12"/>
        <v>0.56207035988677723</v>
      </c>
      <c r="J23" s="169">
        <f t="shared" si="12"/>
        <v>0.57054197382895244</v>
      </c>
      <c r="K23" s="169">
        <f t="shared" si="12"/>
        <v>0.58241738201617843</v>
      </c>
      <c r="L23" s="169">
        <f t="shared" si="12"/>
        <v>0.58963523131672602</v>
      </c>
      <c r="M23" s="169">
        <f t="shared" si="12"/>
        <v>0.6004337408821333</v>
      </c>
      <c r="N23" s="169">
        <f t="shared" si="12"/>
        <v>0.60971172230529569</v>
      </c>
      <c r="O23" s="169">
        <f t="shared" si="12"/>
        <v>0.61542031963624655</v>
      </c>
      <c r="P23" s="169">
        <f t="shared" si="12"/>
        <v>0.62083315043237786</v>
      </c>
    </row>
    <row r="24" spans="2:16" s="29" customFormat="1" x14ac:dyDescent="0.2">
      <c r="E24" s="159"/>
      <c r="F24" s="159"/>
      <c r="G24" s="159"/>
      <c r="H24" s="159"/>
      <c r="I24" s="159"/>
      <c r="J24" s="159"/>
      <c r="K24" s="159"/>
      <c r="L24" s="159"/>
      <c r="M24" s="159"/>
      <c r="N24" s="159"/>
      <c r="O24" s="159"/>
      <c r="P24" s="159"/>
    </row>
    <row r="25" spans="2:16" s="29" customFormat="1" x14ac:dyDescent="0.2">
      <c r="E25" s="159" t="s">
        <v>252</v>
      </c>
      <c r="F25" s="159">
        <v>10</v>
      </c>
      <c r="G25" s="159">
        <v>11</v>
      </c>
      <c r="H25" s="159">
        <v>12</v>
      </c>
      <c r="I25" s="159">
        <v>13</v>
      </c>
      <c r="J25" s="159">
        <v>14</v>
      </c>
      <c r="K25" s="159">
        <v>15</v>
      </c>
      <c r="L25" s="159">
        <v>16</v>
      </c>
      <c r="M25" s="159">
        <v>17</v>
      </c>
      <c r="N25" s="159">
        <v>18</v>
      </c>
      <c r="O25" s="159">
        <v>19</v>
      </c>
      <c r="P25" s="159">
        <v>20</v>
      </c>
    </row>
    <row r="26" spans="2:16" s="29" customFormat="1" x14ac:dyDescent="0.2">
      <c r="B26" s="149" t="s">
        <v>258</v>
      </c>
      <c r="C26" s="29">
        <v>10</v>
      </c>
      <c r="D26" s="29" t="s">
        <v>253</v>
      </c>
      <c r="E26" s="159"/>
      <c r="F26" s="159"/>
      <c r="G26" s="159"/>
      <c r="H26" s="159"/>
      <c r="I26" s="159"/>
      <c r="J26" s="159"/>
      <c r="K26" s="159"/>
      <c r="L26" s="159"/>
      <c r="M26" s="159"/>
      <c r="N26" s="159"/>
      <c r="O26" s="159"/>
      <c r="P26" s="159"/>
    </row>
    <row r="27" spans="2:16" s="29" customFormat="1" x14ac:dyDescent="0.2">
      <c r="B27" s="29" t="s">
        <v>245</v>
      </c>
      <c r="D27" s="137">
        <f>D6-D16</f>
        <v>52908</v>
      </c>
      <c r="E27" s="168">
        <f>E6-E16</f>
        <v>5290.8</v>
      </c>
      <c r="F27" s="168">
        <f t="shared" ref="F27:P27" si="13">F6-F16</f>
        <v>5290.8</v>
      </c>
      <c r="G27" s="168">
        <f t="shared" si="13"/>
        <v>4809.818181818182</v>
      </c>
      <c r="H27" s="168">
        <f t="shared" si="13"/>
        <v>4409</v>
      </c>
      <c r="I27" s="168">
        <f t="shared" si="13"/>
        <v>4069.8461538461538</v>
      </c>
      <c r="J27" s="168">
        <f t="shared" si="13"/>
        <v>3779.1428571428569</v>
      </c>
      <c r="K27" s="168">
        <f t="shared" si="13"/>
        <v>3527.2</v>
      </c>
      <c r="L27" s="168">
        <f t="shared" si="13"/>
        <v>3306.75</v>
      </c>
      <c r="M27" s="168">
        <f t="shared" si="13"/>
        <v>3112.2352941176468</v>
      </c>
      <c r="N27" s="168">
        <f t="shared" si="13"/>
        <v>2939.3333333333335</v>
      </c>
      <c r="O27" s="168">
        <f t="shared" si="13"/>
        <v>2784.6315789473683</v>
      </c>
      <c r="P27" s="168">
        <f t="shared" si="13"/>
        <v>2645.4</v>
      </c>
    </row>
    <row r="28" spans="2:16" s="29" customFormat="1" x14ac:dyDescent="0.2">
      <c r="B28" s="29" t="s">
        <v>246</v>
      </c>
      <c r="D28" s="137">
        <f t="shared" ref="D28:D29" si="14">D7-D17</f>
        <v>5000</v>
      </c>
      <c r="E28" s="168">
        <f>E7-E17</f>
        <v>500</v>
      </c>
      <c r="F28" s="168">
        <f t="shared" ref="F28:P28" si="15">F7-F17</f>
        <v>500</v>
      </c>
      <c r="G28" s="168">
        <f t="shared" si="15"/>
        <v>500</v>
      </c>
      <c r="H28" s="168">
        <f t="shared" si="15"/>
        <v>500</v>
      </c>
      <c r="I28" s="168">
        <f t="shared" si="15"/>
        <v>500</v>
      </c>
      <c r="J28" s="168">
        <f t="shared" si="15"/>
        <v>500</v>
      </c>
      <c r="K28" s="168">
        <f t="shared" si="15"/>
        <v>500</v>
      </c>
      <c r="L28" s="168">
        <f t="shared" si="15"/>
        <v>500</v>
      </c>
      <c r="M28" s="168">
        <f t="shared" si="15"/>
        <v>500</v>
      </c>
      <c r="N28" s="168">
        <f t="shared" si="15"/>
        <v>500</v>
      </c>
      <c r="O28" s="168">
        <f t="shared" si="15"/>
        <v>500</v>
      </c>
      <c r="P28" s="168">
        <f t="shared" si="15"/>
        <v>500</v>
      </c>
    </row>
    <row r="29" spans="2:16" s="29" customFormat="1" x14ac:dyDescent="0.2">
      <c r="B29" s="29" t="s">
        <v>247</v>
      </c>
      <c r="D29" s="137">
        <f t="shared" si="14"/>
        <v>1616</v>
      </c>
      <c r="E29" s="159"/>
      <c r="F29" s="168"/>
      <c r="G29" s="168"/>
      <c r="H29" s="168"/>
      <c r="I29" s="168"/>
      <c r="J29" s="168"/>
      <c r="K29" s="168"/>
      <c r="L29" s="168"/>
      <c r="M29" s="168"/>
      <c r="N29" s="168"/>
      <c r="O29" s="168"/>
      <c r="P29" s="168"/>
    </row>
    <row r="30" spans="2:16" s="29" customFormat="1" x14ac:dyDescent="0.2">
      <c r="C30" s="150" t="s">
        <v>251</v>
      </c>
      <c r="D30" s="151">
        <f>D9-D19</f>
        <v>136</v>
      </c>
      <c r="E30" s="157" t="s">
        <v>249</v>
      </c>
      <c r="F30" s="151">
        <f>F9-F19</f>
        <v>27.200000000000045</v>
      </c>
      <c r="G30" s="151">
        <f t="shared" ref="G30:P31" si="16">G9-G19</f>
        <v>24.727272727272691</v>
      </c>
      <c r="H30" s="151">
        <f t="shared" si="16"/>
        <v>22.666666666666686</v>
      </c>
      <c r="I30" s="151">
        <f t="shared" si="16"/>
        <v>20.923076923076906</v>
      </c>
      <c r="J30" s="151">
        <f t="shared" si="16"/>
        <v>19.428571428571445</v>
      </c>
      <c r="K30" s="151">
        <f t="shared" si="16"/>
        <v>18.133333333333326</v>
      </c>
      <c r="L30" s="151">
        <f t="shared" si="16"/>
        <v>17</v>
      </c>
      <c r="M30" s="151">
        <f t="shared" si="16"/>
        <v>24</v>
      </c>
      <c r="N30" s="151">
        <f t="shared" si="16"/>
        <v>22.666666666666686</v>
      </c>
      <c r="O30" s="151">
        <f t="shared" si="16"/>
        <v>21.473684210526301</v>
      </c>
      <c r="P30" s="151">
        <f t="shared" si="16"/>
        <v>20.399999999999977</v>
      </c>
    </row>
    <row r="31" spans="2:16" s="29" customFormat="1" x14ac:dyDescent="0.2">
      <c r="C31" s="152" t="s">
        <v>250</v>
      </c>
      <c r="D31" s="153">
        <f>D10-D20</f>
        <v>336</v>
      </c>
      <c r="E31" s="158" t="s">
        <v>250</v>
      </c>
      <c r="F31" s="153">
        <f>F10-F20</f>
        <v>134.40000000000009</v>
      </c>
      <c r="G31" s="153">
        <f t="shared" si="16"/>
        <v>122.18181818181824</v>
      </c>
      <c r="H31" s="153">
        <f t="shared" si="16"/>
        <v>140</v>
      </c>
      <c r="I31" s="153">
        <f t="shared" si="16"/>
        <v>129.23076923076928</v>
      </c>
      <c r="J31" s="153">
        <f t="shared" si="16"/>
        <v>119.99999999999989</v>
      </c>
      <c r="K31" s="153">
        <f t="shared" si="16"/>
        <v>134.40000000000009</v>
      </c>
      <c r="L31" s="153">
        <f t="shared" si="16"/>
        <v>126</v>
      </c>
      <c r="M31" s="153">
        <f t="shared" si="16"/>
        <v>118.58823529411757</v>
      </c>
      <c r="N31" s="153">
        <f t="shared" si="16"/>
        <v>130.66666666666674</v>
      </c>
      <c r="O31" s="153">
        <f t="shared" si="16"/>
        <v>123.78947368421052</v>
      </c>
      <c r="P31" s="153">
        <f t="shared" si="16"/>
        <v>117.60000000000002</v>
      </c>
    </row>
    <row r="32" spans="2:16" s="29" customFormat="1" x14ac:dyDescent="0.2">
      <c r="B32" s="29" t="s">
        <v>7</v>
      </c>
      <c r="C32" s="159"/>
      <c r="D32" s="160"/>
      <c r="E32" s="161"/>
      <c r="F32" s="162">
        <f>F11-F21</f>
        <v>1416.5</v>
      </c>
      <c r="G32" s="162">
        <f t="shared" ref="G32:P32" si="17">G11-G21</f>
        <v>1336.5</v>
      </c>
      <c r="H32" s="162">
        <f t="shared" si="17"/>
        <v>1294.8333333333335</v>
      </c>
      <c r="I32" s="162">
        <f t="shared" si="17"/>
        <v>1236.5</v>
      </c>
      <c r="J32" s="162">
        <f t="shared" si="17"/>
        <v>1186.4999999999998</v>
      </c>
      <c r="K32" s="162">
        <f t="shared" si="17"/>
        <v>1163.1666666666667</v>
      </c>
      <c r="L32" s="162">
        <f t="shared" si="17"/>
        <v>1124</v>
      </c>
      <c r="M32" s="162">
        <f t="shared" si="17"/>
        <v>1105.9117647058822</v>
      </c>
      <c r="N32" s="162">
        <f t="shared" si="17"/>
        <v>1090.9444444444443</v>
      </c>
      <c r="O32" s="162">
        <f t="shared" si="17"/>
        <v>1061.7631578947369</v>
      </c>
      <c r="P32" s="162">
        <f t="shared" si="17"/>
        <v>1035.5</v>
      </c>
    </row>
    <row r="33" spans="2:16" s="29" customFormat="1" ht="15" thickBot="1" x14ac:dyDescent="0.25">
      <c r="D33" s="163">
        <f>SUM(D27:D29)</f>
        <v>59524</v>
      </c>
      <c r="E33" s="164" t="s">
        <v>267</v>
      </c>
      <c r="F33" s="165">
        <f>SUM(F27:F32)</f>
        <v>7368.9</v>
      </c>
      <c r="G33" s="165">
        <f>SUM(G27:G32)</f>
        <v>6793.227272727273</v>
      </c>
      <c r="H33" s="165">
        <f t="shared" ref="H33:P33" si="18">SUM(H27:H32)</f>
        <v>6366.5</v>
      </c>
      <c r="I33" s="165">
        <f t="shared" si="18"/>
        <v>5956.5000000000009</v>
      </c>
      <c r="J33" s="165">
        <f t="shared" si="18"/>
        <v>5605.0714285714284</v>
      </c>
      <c r="K33" s="165">
        <f t="shared" si="18"/>
        <v>5342.9000000000005</v>
      </c>
      <c r="L33" s="165">
        <f t="shared" si="18"/>
        <v>5073.75</v>
      </c>
      <c r="M33" s="165">
        <f t="shared" si="18"/>
        <v>4860.7352941176468</v>
      </c>
      <c r="N33" s="165">
        <f t="shared" si="18"/>
        <v>4683.6111111111113</v>
      </c>
      <c r="O33" s="165">
        <f t="shared" si="18"/>
        <v>4491.6578947368416</v>
      </c>
      <c r="P33" s="165">
        <f t="shared" si="18"/>
        <v>4318.8999999999996</v>
      </c>
    </row>
    <row r="34" spans="2:16" s="29" customFormat="1" x14ac:dyDescent="0.2">
      <c r="D34" s="141">
        <f>D33/D12</f>
        <v>0.42021855261662361</v>
      </c>
      <c r="E34" s="159" t="s">
        <v>269</v>
      </c>
      <c r="F34" s="169">
        <f>F33/F12</f>
        <v>0.47292622661489586</v>
      </c>
      <c r="G34" s="169">
        <f t="shared" ref="G34:P34" si="19">G33/G12</f>
        <v>0.46207715353720863</v>
      </c>
      <c r="H34" s="169">
        <f t="shared" si="19"/>
        <v>0.44698627411975328</v>
      </c>
      <c r="I34" s="169">
        <f t="shared" si="19"/>
        <v>0.43792964011322288</v>
      </c>
      <c r="J34" s="169">
        <f t="shared" si="19"/>
        <v>0.42945802617104772</v>
      </c>
      <c r="K34" s="169">
        <f t="shared" si="19"/>
        <v>0.41758261798382168</v>
      </c>
      <c r="L34" s="169">
        <f t="shared" si="19"/>
        <v>0.41036476868327404</v>
      </c>
      <c r="M34" s="169">
        <f t="shared" si="19"/>
        <v>0.39956625911786681</v>
      </c>
      <c r="N34" s="169">
        <f t="shared" si="19"/>
        <v>0.39028827769470442</v>
      </c>
      <c r="O34" s="169">
        <f t="shared" si="19"/>
        <v>0.38457968036375351</v>
      </c>
      <c r="P34" s="169">
        <f t="shared" si="19"/>
        <v>0.37916684956762209</v>
      </c>
    </row>
    <row r="35" spans="2:16" s="29" customFormat="1" x14ac:dyDescent="0.2">
      <c r="D35" s="141"/>
      <c r="F35" s="141"/>
      <c r="G35" s="141"/>
      <c r="H35" s="141"/>
      <c r="I35" s="141"/>
      <c r="J35" s="141"/>
      <c r="K35" s="141"/>
      <c r="L35" s="141"/>
      <c r="M35" s="141"/>
      <c r="N35" s="141"/>
      <c r="O35" s="141"/>
      <c r="P35" s="141"/>
    </row>
    <row r="36" spans="2:16" s="29" customFormat="1" x14ac:dyDescent="0.2">
      <c r="B36" s="149" t="s">
        <v>259</v>
      </c>
    </row>
    <row r="37" spans="2:16" s="29" customFormat="1" ht="42.75" x14ac:dyDescent="0.2">
      <c r="B37" s="166" t="s">
        <v>262</v>
      </c>
      <c r="E37" s="137">
        <v>1800</v>
      </c>
      <c r="M37" s="29" t="s">
        <v>278</v>
      </c>
      <c r="N37" s="29">
        <v>19300</v>
      </c>
    </row>
    <row r="38" spans="2:16" s="29" customFormat="1" x14ac:dyDescent="0.2">
      <c r="B38" s="167" t="s">
        <v>254</v>
      </c>
      <c r="E38" s="137">
        <v>4</v>
      </c>
      <c r="M38" s="29" t="s">
        <v>279</v>
      </c>
      <c r="N38" s="156">
        <f>E39</f>
        <v>7200</v>
      </c>
    </row>
    <row r="39" spans="2:16" s="29" customFormat="1" x14ac:dyDescent="0.2">
      <c r="B39" s="167" t="s">
        <v>273</v>
      </c>
      <c r="E39" s="137">
        <f>E37*E38</f>
        <v>7200</v>
      </c>
      <c r="F39" s="156"/>
      <c r="M39" s="29" t="s">
        <v>280</v>
      </c>
      <c r="N39" s="156">
        <f>N37-N38</f>
        <v>12100</v>
      </c>
    </row>
    <row r="40" spans="2:16" s="29" customFormat="1" x14ac:dyDescent="0.2">
      <c r="B40" s="167" t="s">
        <v>271</v>
      </c>
      <c r="E40" s="156">
        <f>1050*E38</f>
        <v>4200</v>
      </c>
      <c r="M40" s="29" t="s">
        <v>281</v>
      </c>
      <c r="N40" s="156">
        <f>750*E38</f>
        <v>3000</v>
      </c>
    </row>
    <row r="41" spans="2:16" s="29" customFormat="1" x14ac:dyDescent="0.2">
      <c r="B41" s="167" t="s">
        <v>5</v>
      </c>
      <c r="E41" s="156">
        <f>E39-E40</f>
        <v>3000</v>
      </c>
      <c r="F41" s="141">
        <f>E41/E39</f>
        <v>0.41666666666666669</v>
      </c>
      <c r="M41" s="173" t="s">
        <v>282</v>
      </c>
      <c r="N41" s="175">
        <f>SUM(N39,N40)</f>
        <v>15100</v>
      </c>
      <c r="O41" s="156">
        <v>15300</v>
      </c>
      <c r="P41" s="156">
        <f>N37-O41</f>
        <v>4000</v>
      </c>
    </row>
    <row r="43" spans="2:16" x14ac:dyDescent="0.2">
      <c r="B43" s="27"/>
      <c r="E43" s="31" t="s">
        <v>252</v>
      </c>
      <c r="F43" s="32">
        <v>10</v>
      </c>
      <c r="G43" s="32">
        <v>11</v>
      </c>
      <c r="H43" s="32">
        <v>12</v>
      </c>
      <c r="I43" s="32">
        <v>13</v>
      </c>
      <c r="J43" s="32">
        <v>14</v>
      </c>
      <c r="K43" s="32">
        <v>15</v>
      </c>
      <c r="L43" s="143">
        <v>16</v>
      </c>
      <c r="M43" s="32">
        <v>17</v>
      </c>
      <c r="N43" s="32">
        <v>18</v>
      </c>
      <c r="O43" s="32">
        <v>19</v>
      </c>
      <c r="P43" s="32">
        <v>20</v>
      </c>
    </row>
    <row r="44" spans="2:16" x14ac:dyDescent="0.2">
      <c r="B44" s="36"/>
      <c r="E44" s="33" t="s">
        <v>255</v>
      </c>
      <c r="F44" s="34">
        <f>SUM($E$39,F12)</f>
        <v>22781.5</v>
      </c>
      <c r="G44" s="34">
        <f t="shared" ref="G44:P44" si="20">SUM($E$39,G12)</f>
        <v>21901.5</v>
      </c>
      <c r="H44" s="34">
        <f t="shared" si="20"/>
        <v>21443.166666666668</v>
      </c>
      <c r="I44" s="34">
        <f t="shared" si="20"/>
        <v>20801.5</v>
      </c>
      <c r="J44" s="34">
        <f t="shared" si="20"/>
        <v>20251.5</v>
      </c>
      <c r="K44" s="34">
        <f t="shared" si="20"/>
        <v>19994.833333333332</v>
      </c>
      <c r="L44" s="144">
        <f t="shared" si="20"/>
        <v>19564</v>
      </c>
      <c r="M44" s="34">
        <f t="shared" si="20"/>
        <v>19365.029411764706</v>
      </c>
      <c r="N44" s="34">
        <f t="shared" si="20"/>
        <v>19200.388888888887</v>
      </c>
      <c r="O44" s="34">
        <f t="shared" si="20"/>
        <v>18879.394736842107</v>
      </c>
      <c r="P44" s="34">
        <f t="shared" si="20"/>
        <v>18590.5</v>
      </c>
    </row>
    <row r="45" spans="2:16" x14ac:dyDescent="0.2">
      <c r="B45" s="36"/>
      <c r="E45" s="33" t="s">
        <v>270</v>
      </c>
      <c r="F45" s="142">
        <f>$E$40+F22</f>
        <v>12412.6</v>
      </c>
      <c r="G45" s="142">
        <f t="shared" ref="G45:P45" si="21">$E$40+G22</f>
        <v>12108.272727272728</v>
      </c>
      <c r="H45" s="142">
        <f t="shared" si="21"/>
        <v>12076.666666666668</v>
      </c>
      <c r="I45" s="142">
        <f t="shared" si="21"/>
        <v>11845</v>
      </c>
      <c r="J45" s="142">
        <f t="shared" si="21"/>
        <v>11646.428571428572</v>
      </c>
      <c r="K45" s="142">
        <f t="shared" si="21"/>
        <v>11651.933333333332</v>
      </c>
      <c r="L45" s="145">
        <f t="shared" si="21"/>
        <v>11490.25</v>
      </c>
      <c r="M45" s="142">
        <f t="shared" si="21"/>
        <v>11504.294117647059</v>
      </c>
      <c r="N45" s="142">
        <f t="shared" si="21"/>
        <v>11516.777777777777</v>
      </c>
      <c r="O45" s="142">
        <f t="shared" si="21"/>
        <v>11387.736842105263</v>
      </c>
      <c r="P45" s="142">
        <f t="shared" si="21"/>
        <v>11271.6</v>
      </c>
    </row>
    <row r="46" spans="2:16" x14ac:dyDescent="0.2">
      <c r="B46" s="27"/>
      <c r="E46" s="30" t="s">
        <v>192</v>
      </c>
      <c r="F46" s="38">
        <f>F44-F45</f>
        <v>10368.9</v>
      </c>
      <c r="G46" s="38">
        <f t="shared" ref="G46:K46" si="22">G44-G45</f>
        <v>9793.2272727272721</v>
      </c>
      <c r="H46" s="38">
        <f t="shared" si="22"/>
        <v>9366.5</v>
      </c>
      <c r="I46" s="38">
        <f t="shared" si="22"/>
        <v>8956.5</v>
      </c>
      <c r="J46" s="38">
        <f t="shared" si="22"/>
        <v>8605.0714285714275</v>
      </c>
      <c r="K46" s="38">
        <f t="shared" si="22"/>
        <v>8342.9</v>
      </c>
      <c r="L46" s="146">
        <f t="shared" ref="L46" si="23">L44-L45</f>
        <v>8073.75</v>
      </c>
      <c r="M46" s="28">
        <f t="shared" ref="M46" si="24">M44-M45</f>
        <v>7860.7352941176468</v>
      </c>
      <c r="N46" s="28">
        <f t="shared" ref="N46" si="25">N44-N45</f>
        <v>7683.6111111111095</v>
      </c>
      <c r="O46" s="28">
        <f t="shared" ref="O46" si="26">O44-O45</f>
        <v>7491.6578947368434</v>
      </c>
      <c r="P46" s="28">
        <f t="shared" ref="P46" si="27">P44-P45</f>
        <v>7318.9</v>
      </c>
    </row>
    <row r="47" spans="2:16" x14ac:dyDescent="0.2">
      <c r="B47" s="27"/>
      <c r="E47" s="27"/>
      <c r="F47" s="39">
        <f>F46/F44</f>
        <v>0.45514562254460855</v>
      </c>
      <c r="G47" s="39">
        <f t="shared" ref="G47:P47" si="28">G46/G44</f>
        <v>0.44714870089844405</v>
      </c>
      <c r="H47" s="39">
        <f t="shared" si="28"/>
        <v>0.43680582003590884</v>
      </c>
      <c r="I47" s="39">
        <f t="shared" si="28"/>
        <v>0.43056991082373869</v>
      </c>
      <c r="J47" s="39">
        <f t="shared" si="28"/>
        <v>0.42491032410297647</v>
      </c>
      <c r="K47" s="39">
        <f t="shared" si="28"/>
        <v>0.4172527903041619</v>
      </c>
      <c r="L47" s="147">
        <f t="shared" si="28"/>
        <v>0.41268401144960132</v>
      </c>
      <c r="M47" s="35">
        <f t="shared" si="28"/>
        <v>0.40592426311225055</v>
      </c>
      <c r="N47" s="35">
        <f t="shared" si="28"/>
        <v>0.40017997320656118</v>
      </c>
      <c r="O47" s="35">
        <f t="shared" si="28"/>
        <v>0.3968166352344592</v>
      </c>
      <c r="P47" s="35">
        <f t="shared" si="28"/>
        <v>0.3936903257039886</v>
      </c>
    </row>
    <row r="49" spans="2:16" x14ac:dyDescent="0.2">
      <c r="B49" s="27"/>
      <c r="C49" s="27"/>
      <c r="D49" s="27"/>
      <c r="E49" s="30" t="s">
        <v>272</v>
      </c>
      <c r="F49" s="27">
        <f>CEILING(F44,100)</f>
        <v>22800</v>
      </c>
      <c r="G49" s="37">
        <f t="shared" ref="G49:P49" si="29">CEILING(G44,100)</f>
        <v>22000</v>
      </c>
      <c r="H49" s="37">
        <f t="shared" si="29"/>
        <v>21500</v>
      </c>
      <c r="I49" s="37">
        <f t="shared" si="29"/>
        <v>20900</v>
      </c>
      <c r="J49" s="37">
        <f t="shared" si="29"/>
        <v>20300</v>
      </c>
      <c r="K49" s="37">
        <f t="shared" si="29"/>
        <v>20000</v>
      </c>
      <c r="L49" s="139">
        <f t="shared" si="29"/>
        <v>19600</v>
      </c>
      <c r="M49" s="37">
        <f t="shared" si="29"/>
        <v>19400</v>
      </c>
      <c r="N49" s="37">
        <f t="shared" si="29"/>
        <v>19300</v>
      </c>
      <c r="O49" s="37">
        <f t="shared" si="29"/>
        <v>18900</v>
      </c>
      <c r="P49" s="37">
        <f t="shared" si="29"/>
        <v>18600</v>
      </c>
    </row>
    <row r="50" spans="2:16" s="29" customFormat="1" x14ac:dyDescent="0.2">
      <c r="B50" s="41"/>
      <c r="C50" s="41"/>
      <c r="D50" s="41"/>
      <c r="E50" s="148" t="s">
        <v>272</v>
      </c>
      <c r="F50" s="138" t="s">
        <v>264</v>
      </c>
      <c r="G50" s="138"/>
      <c r="H50" s="193">
        <f>CEILING(AVERAGE(F49:K49),100)</f>
        <v>21300</v>
      </c>
      <c r="I50" s="193"/>
      <c r="J50" s="193"/>
      <c r="K50" s="193"/>
      <c r="L50" s="140" t="s">
        <v>265</v>
      </c>
      <c r="M50" s="138"/>
      <c r="N50" s="194">
        <f>CEILING(AVERAGE(L49:P49),100)</f>
        <v>19200</v>
      </c>
      <c r="O50" s="195"/>
      <c r="P50" s="195"/>
    </row>
    <row r="51" spans="2:16" x14ac:dyDescent="0.2">
      <c r="B51" s="173"/>
      <c r="C51" s="173"/>
      <c r="D51" s="173"/>
      <c r="E51" s="173" t="s">
        <v>277</v>
      </c>
      <c r="F51" s="174"/>
      <c r="G51" s="174"/>
      <c r="H51" s="174"/>
      <c r="I51" s="174"/>
      <c r="J51" s="174"/>
      <c r="K51" s="174">
        <f>H50/4</f>
        <v>5325</v>
      </c>
      <c r="L51" s="173"/>
      <c r="M51" s="173"/>
      <c r="N51" s="173"/>
      <c r="O51" s="173"/>
      <c r="P51" s="175">
        <f>N50/4</f>
        <v>4800</v>
      </c>
    </row>
    <row r="52" spans="2:16" x14ac:dyDescent="0.2">
      <c r="F52" s="40"/>
    </row>
    <row r="53" spans="2:16" x14ac:dyDescent="0.2">
      <c r="P53" s="1"/>
    </row>
  </sheetData>
  <mergeCells count="2">
    <mergeCell ref="H50:K50"/>
    <mergeCell ref="N50:P50"/>
  </mergeCells>
  <pageMargins left="0.25" right="0.25" top="0.75" bottom="0.75" header="0.3" footer="0.3"/>
  <pageSetup paperSize="9" scale="79" fitToHeight="0" orientation="landscape" r:id="rId1"/>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Programme_JTB</vt:lpstr>
      <vt:lpstr>Calculation</vt:lpstr>
      <vt:lpstr>อัตราทด</vt:lpstr>
      <vt:lpstr>Calculation!Print_Area</vt:lpstr>
      <vt:lpstr>Programme_JTB!Print_Titles</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dt-klc-25</cp:lastModifiedBy>
  <cp:lastPrinted>2016-08-01T12:44:45Z</cp:lastPrinted>
  <dcterms:created xsi:type="dcterms:W3CDTF">2014-10-27T01:29:39Z</dcterms:created>
  <dcterms:modified xsi:type="dcterms:W3CDTF">2016-12-26T03:12:23Z</dcterms:modified>
</cp:coreProperties>
</file>