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c916\Desktop\คณะนศ.สาขาธุรกิจเพื่อสังคม ม.มศว\"/>
    </mc:Choice>
  </mc:AlternateContent>
  <bookViews>
    <workbookView xWindow="-110" yWindow="-110" windowWidth="19420" windowHeight="10420"/>
  </bookViews>
  <sheets>
    <sheet name="ราคา แผน A" sheetId="1" r:id="rId1"/>
  </sheets>
  <calcPr calcId="191029"/>
</workbook>
</file>

<file path=xl/calcChain.xml><?xml version="1.0" encoding="utf-8"?>
<calcChain xmlns="http://schemas.openxmlformats.org/spreadsheetml/2006/main">
  <c r="H55" i="1" l="1"/>
  <c r="G55" i="1"/>
  <c r="G69" i="1" s="1"/>
  <c r="I51" i="1"/>
  <c r="H52" i="1"/>
  <c r="H51" i="1"/>
  <c r="G52" i="1"/>
  <c r="I52" i="1" s="1"/>
  <c r="G51" i="1"/>
  <c r="G39" i="1"/>
  <c r="H39" i="1"/>
  <c r="G40" i="1"/>
  <c r="H40" i="1"/>
  <c r="H38" i="1"/>
  <c r="H66" i="1" s="1"/>
  <c r="G38" i="1"/>
  <c r="G66" i="1" s="1"/>
  <c r="H33" i="1"/>
  <c r="H34" i="1"/>
  <c r="H32" i="1"/>
  <c r="H29" i="1"/>
  <c r="H30" i="1"/>
  <c r="I30" i="1" s="1"/>
  <c r="G33" i="1"/>
  <c r="G34" i="1"/>
  <c r="G32" i="1"/>
  <c r="G30" i="1"/>
  <c r="G29" i="1"/>
  <c r="D48" i="1"/>
  <c r="H48" i="1" s="1"/>
  <c r="G48" i="1"/>
  <c r="H46" i="1"/>
  <c r="G46" i="1"/>
  <c r="H47" i="1"/>
  <c r="G47" i="1"/>
  <c r="D47" i="1"/>
  <c r="I39" i="1"/>
  <c r="I40" i="1"/>
  <c r="I21" i="1"/>
  <c r="I19" i="1"/>
  <c r="I17" i="1"/>
  <c r="I15" i="1"/>
  <c r="I13" i="1"/>
  <c r="I9" i="1"/>
  <c r="I8" i="1"/>
  <c r="H25" i="1"/>
  <c r="H61" i="1" s="1"/>
  <c r="G25" i="1"/>
  <c r="G61" i="1" s="1"/>
  <c r="H21" i="1"/>
  <c r="G21" i="1"/>
  <c r="H19" i="1"/>
  <c r="G19" i="1"/>
  <c r="H17" i="1"/>
  <c r="G17" i="1"/>
  <c r="H15" i="1"/>
  <c r="G15" i="1"/>
  <c r="H13" i="1"/>
  <c r="G13" i="1"/>
  <c r="H9" i="1"/>
  <c r="G9" i="1"/>
  <c r="H8" i="1"/>
  <c r="G8" i="1"/>
  <c r="D21" i="1"/>
  <c r="D19" i="1"/>
  <c r="D17" i="1"/>
  <c r="D15" i="1"/>
  <c r="D13" i="1"/>
  <c r="H31" i="1"/>
  <c r="G31" i="1"/>
  <c r="I31" i="1" s="1"/>
  <c r="I43" i="1"/>
  <c r="H43" i="1"/>
  <c r="G43" i="1"/>
  <c r="H42" i="1"/>
  <c r="G42" i="1"/>
  <c r="I42" i="1" s="1"/>
  <c r="H41" i="1"/>
  <c r="G41" i="1"/>
  <c r="I41" i="1" s="1"/>
  <c r="H35" i="1"/>
  <c r="G35" i="1"/>
  <c r="I35" i="1" s="1"/>
  <c r="H28" i="1"/>
  <c r="G28" i="1"/>
  <c r="H69" i="1"/>
  <c r="H68" i="1"/>
  <c r="I55" i="1" l="1"/>
  <c r="G68" i="1"/>
  <c r="I38" i="1"/>
  <c r="I29" i="1"/>
  <c r="H65" i="1"/>
  <c r="I34" i="1"/>
  <c r="I32" i="1"/>
  <c r="I33" i="1"/>
  <c r="I25" i="1"/>
  <c r="I48" i="1"/>
  <c r="I46" i="1"/>
  <c r="H67" i="1"/>
  <c r="G67" i="1"/>
  <c r="I47" i="1"/>
  <c r="G60" i="1"/>
  <c r="H59" i="1"/>
  <c r="G59" i="1"/>
  <c r="H60" i="1"/>
  <c r="G65" i="1"/>
  <c r="I28" i="1"/>
  <c r="H70" i="1" l="1"/>
  <c r="H72" i="1" s="1"/>
  <c r="H77" i="1" s="1"/>
  <c r="G70" i="1"/>
  <c r="G71" i="1" s="1"/>
  <c r="G62" i="1"/>
  <c r="G78" i="1" s="1"/>
  <c r="H62" i="1"/>
  <c r="G72" i="1" l="1"/>
  <c r="G73" i="1" s="1"/>
  <c r="G74" i="1" s="1"/>
  <c r="G75" i="1" s="1"/>
  <c r="G63" i="1"/>
  <c r="H78" i="1"/>
  <c r="H79" i="1" s="1"/>
  <c r="G77" i="1" l="1"/>
  <c r="G79" i="1" s="1"/>
  <c r="G80" i="1" s="1"/>
</calcChain>
</file>

<file path=xl/sharedStrings.xml><?xml version="1.0" encoding="utf-8"?>
<sst xmlns="http://schemas.openxmlformats.org/spreadsheetml/2006/main" count="185" uniqueCount="90">
  <si>
    <t>จำนวนผู้เข้าศึกษาดูงาน</t>
  </si>
  <si>
    <t>รายละเอียดค่าใช้จ่ายคณะ</t>
  </si>
  <si>
    <t>นักศึกษาคณะบริหารธุรกิจเพื่อสังคม มหาวิทยาลัยศรีนครินทรวิโรฒ</t>
  </si>
  <si>
    <t>วันที่มา</t>
  </si>
  <si>
    <t>14 มกราคม 2564</t>
  </si>
  <si>
    <t>จำนวนผู้มาดูงาน</t>
  </si>
  <si>
    <t>คน</t>
  </si>
  <si>
    <t>วันที่กลับ</t>
  </si>
  <si>
    <t>15 มกราคม 2564</t>
  </si>
  <si>
    <t>รหัสลูกค้า</t>
  </si>
  <si>
    <t>063161</t>
  </si>
  <si>
    <t>จำนวนวัน</t>
  </si>
  <si>
    <t>วัน</t>
  </si>
  <si>
    <t>ห้องพัก</t>
  </si>
  <si>
    <t>รายการ</t>
  </si>
  <si>
    <t>ขาย</t>
  </si>
  <si>
    <t>ทุน</t>
  </si>
  <si>
    <t>จำนวน</t>
  </si>
  <si>
    <t>หน่วย</t>
  </si>
  <si>
    <t>คืน</t>
  </si>
  <si>
    <t>รวมขาย</t>
  </si>
  <si>
    <t>รวมทุน</t>
  </si>
  <si>
    <t>กำไร</t>
  </si>
  <si>
    <t>ดอยตุงลอด์จ</t>
  </si>
  <si>
    <t>เตียงเสริม (รวมอาหารเช้า)</t>
  </si>
  <si>
    <t>เตียง</t>
  </si>
  <si>
    <t>High Season เรตราชการ Deluxe Mountain View (พักคู่)</t>
  </si>
  <si>
    <t>ห้อง</t>
  </si>
  <si>
    <t>อาหาร</t>
  </si>
  <si>
    <t>ห้องประชุม VIP</t>
  </si>
  <si>
    <t>อาหารว่าง 120 บาท</t>
  </si>
  <si>
    <t>หัว</t>
  </si>
  <si>
    <t>ครัวตำหนัก</t>
  </si>
  <si>
    <t>ชุดเมนู 250 บาท</t>
  </si>
  <si>
    <t>ชุด</t>
  </si>
  <si>
    <t>ศาลาลีลาวดี</t>
  </si>
  <si>
    <t>โครงการพัฒนาดอยตุงฯ</t>
  </si>
  <si>
    <t>ศูนย์เรียนรู้ด้านการจัดการพลังงานและสิ่งแวดล้อม</t>
  </si>
  <si>
    <t>อาหารว่าง คนละ 120 บาท</t>
  </si>
  <si>
    <t>ยานพาหนะ</t>
  </si>
  <si>
    <t>ยานยนต์ ดอยตุง</t>
  </si>
  <si>
    <t>รถตู้ (VIP)</t>
  </si>
  <si>
    <t>คัน</t>
  </si>
  <si>
    <t>4 WD ขนของ</t>
  </si>
  <si>
    <t>วิทยากรและบุคคลากร</t>
  </si>
  <si>
    <t>man-day</t>
  </si>
  <si>
    <t>Officer</t>
  </si>
  <si>
    <t>ชาวบ้านนำเสนอ</t>
  </si>
  <si>
    <t>Assistant Program Manager</t>
  </si>
  <si>
    <t>Manager</t>
  </si>
  <si>
    <t>ห้องประชุม</t>
  </si>
  <si>
    <t>คลับ 31</t>
  </si>
  <si>
    <t>ห้องออดิทอเรียม</t>
  </si>
  <si>
    <t>วัสดุและอุปกรณ์ประกอบการเรียนรู้</t>
  </si>
  <si>
    <t>บัตรเข้าชมสวนแม่ฟ้าหลวง</t>
  </si>
  <si>
    <t>ใบ</t>
  </si>
  <si>
    <t>กระเป๋าพร้อมเอกสารแจก</t>
  </si>
  <si>
    <t>บัตรเข้าชมสวนแม่ฟ้าหลวง (ครึ่งราคา)</t>
  </si>
  <si>
    <t>กิจกรรมพิเศษ</t>
  </si>
  <si>
    <t>กิจกรรมชิมแม็คคาเดเมีย ชุดเล็ก</t>
  </si>
  <si>
    <t>กิจกรรม</t>
  </si>
  <si>
    <t>เครื่องเสียง</t>
  </si>
  <si>
    <t>ราคาขาย</t>
  </si>
  <si>
    <t>ราคาทุน</t>
  </si>
  <si>
    <t>วิทยากรและบุคลากร</t>
  </si>
  <si>
    <t>อื่นๆ</t>
  </si>
  <si>
    <t>ค่าLogisticsและFacilities</t>
  </si>
  <si>
    <t>ค่าหลักสูตรศึกษาดูงาน</t>
  </si>
  <si>
    <t>รวม</t>
  </si>
  <si>
    <t>รวมค่าหลักสูตรศึกษาดูงาน</t>
  </si>
  <si>
    <t>รวมค่าLogisticsและFacilities</t>
  </si>
  <si>
    <t>ค่าหลักสูตรศึกษาดูงานต่อคน</t>
  </si>
  <si>
    <t>ค่าหลักสูตรศึกษาดูงานต่อคน round up</t>
  </si>
  <si>
    <t>Margin</t>
  </si>
  <si>
    <t>รวมค่าหลักสูตร</t>
  </si>
  <si>
    <t>รวมค่าlogistics</t>
  </si>
  <si>
    <t>รวมทั้งหมด</t>
  </si>
  <si>
    <t>ค่าบริหารจัดการ 25%</t>
  </si>
  <si>
    <t>ค่าเดินทางวิทยากร</t>
  </si>
  <si>
    <t>Director</t>
  </si>
  <si>
    <t>สถานที่ดูงานชาวบ้าน ธัญพืช</t>
  </si>
  <si>
    <t>สหกรณ์ชา</t>
  </si>
  <si>
    <t>สีย้อม แปลงผัก</t>
  </si>
  <si>
    <t>ครั้ง</t>
  </si>
  <si>
    <t>รวมค่าวิทยากรแล้ว</t>
  </si>
  <si>
    <t>สมิทธิ</t>
  </si>
  <si>
    <t>พี่นันท์/แตง</t>
  </si>
  <si>
    <t>SE</t>
  </si>
  <si>
    <t>ใช้เรตเดียวกับ BBA ไปก่อน จนกว่าจะประกาศ</t>
  </si>
  <si>
    <t>พี่ใหม่ + 1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</si>
</sst>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indexed="8"/>
      <name val="Browallia New"/>
    </font>
    <font>
      <b/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indexed="8"/>
      <name val="Browallia New"/>
      <family val="2"/>
    </font>
    <font>
      <sz val="14"/>
      <color rgb="FFFF0000"/>
      <name val="Browallia New"/>
      <family val="2"/>
    </font>
    <font>
      <sz val="14"/>
      <color rgb="FF00B05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 applyFill="0" applyProtection="0"/>
    <xf numFmtId="9" fontId="3" fillId="0" borderId="0" applyFont="0" applyFill="0" applyBorder="0" applyAlignment="0" applyProtection="0"/>
  </cellStyleXfs>
  <cellXfs count="31"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1" fillId="0" borderId="0" xfId="0" applyFont="1" applyFill="1" applyProtection="1"/>
    <xf numFmtId="0" fontId="1" fillId="2" borderId="0" xfId="0" applyFont="1" applyFill="1" applyProtection="1"/>
    <xf numFmtId="3" fontId="0" fillId="0" borderId="0" xfId="0" applyNumberFormat="1" applyFill="1" applyAlignment="1" applyProtection="1">
      <alignment horizontal="right"/>
    </xf>
    <xf numFmtId="0" fontId="2" fillId="0" borderId="0" xfId="0" applyFont="1" applyFill="1" applyProtection="1"/>
    <xf numFmtId="3" fontId="2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Protection="1"/>
    <xf numFmtId="3" fontId="1" fillId="0" borderId="1" xfId="0" applyNumberFormat="1" applyFont="1" applyFill="1" applyBorder="1" applyAlignment="1" applyProtection="1">
      <alignment horizontal="right"/>
    </xf>
    <xf numFmtId="0" fontId="0" fillId="0" borderId="1" xfId="0" applyFill="1" applyBorder="1" applyProtection="1"/>
    <xf numFmtId="0" fontId="0" fillId="0" borderId="0" xfId="0" applyFill="1" applyBorder="1" applyProtection="1"/>
    <xf numFmtId="0" fontId="2" fillId="0" borderId="0" xfId="0" applyFont="1" applyFill="1" applyBorder="1" applyProtection="1"/>
    <xf numFmtId="3" fontId="1" fillId="0" borderId="0" xfId="0" applyNumberFormat="1" applyFont="1" applyFill="1" applyBorder="1" applyAlignment="1" applyProtection="1">
      <alignment horizontal="left"/>
    </xf>
    <xf numFmtId="3" fontId="0" fillId="0" borderId="0" xfId="0" applyNumberFormat="1" applyFill="1" applyProtection="1"/>
    <xf numFmtId="0" fontId="1" fillId="3" borderId="0" xfId="0" applyFont="1" applyFill="1" applyProtection="1"/>
    <xf numFmtId="9" fontId="0" fillId="0" borderId="0" xfId="1" applyFont="1" applyFill="1" applyProtection="1"/>
    <xf numFmtId="9" fontId="2" fillId="0" borderId="0" xfId="1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Protection="1"/>
    <xf numFmtId="3" fontId="4" fillId="0" borderId="0" xfId="0" applyNumberFormat="1" applyFont="1" applyFill="1" applyAlignment="1" applyProtection="1">
      <alignment horizontal="right"/>
    </xf>
    <xf numFmtId="0" fontId="5" fillId="0" borderId="0" xfId="0" applyFont="1" applyFill="1" applyAlignment="1" applyProtection="1">
      <alignment horizontal="right"/>
    </xf>
    <xf numFmtId="0" fontId="5" fillId="0" borderId="0" xfId="0" applyFont="1" applyFill="1" applyProtection="1"/>
    <xf numFmtId="3" fontId="5" fillId="0" borderId="0" xfId="0" applyNumberFormat="1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left" vertic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abSelected="1" showRuler="0" zoomScale="90" zoomScaleNormal="90" workbookViewId="0">
      <pane ySplit="4" topLeftCell="A71" activePane="bottomLeft" state="frozenSplit"/>
      <selection pane="bottomLeft" activeCell="G72" sqref="G72"/>
    </sheetView>
  </sheetViews>
  <sheetFormatPr defaultRowHeight="20" x14ac:dyDescent="0.6"/>
  <cols>
    <col min="1" max="1" width="52.8984375" customWidth="1"/>
    <col min="2" max="2" width="35" customWidth="1"/>
    <col min="3" max="3" width="7" customWidth="1"/>
    <col min="4" max="4" width="12.796875" customWidth="1"/>
    <col min="5" max="5" width="17.5" customWidth="1"/>
    <col min="6" max="6" width="4.5" customWidth="1"/>
    <col min="7" max="8" width="9.19921875" customWidth="1"/>
    <col min="9" max="9" width="8.09765625" customWidth="1"/>
    <col min="10" max="10" width="8.796875" style="19"/>
  </cols>
  <sheetData>
    <row r="1" spans="1:9" x14ac:dyDescent="0.6">
      <c r="A1" s="26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6">
      <c r="A2" t="s">
        <v>1</v>
      </c>
      <c r="B2" t="s">
        <v>2</v>
      </c>
      <c r="D2" t="s">
        <v>3</v>
      </c>
      <c r="E2" t="s">
        <v>4</v>
      </c>
    </row>
    <row r="3" spans="1:9" x14ac:dyDescent="0.6">
      <c r="A3" t="s">
        <v>5</v>
      </c>
      <c r="B3" s="19">
        <v>40</v>
      </c>
      <c r="C3" t="s">
        <v>6</v>
      </c>
      <c r="D3" t="s">
        <v>7</v>
      </c>
      <c r="E3" t="s">
        <v>8</v>
      </c>
    </row>
    <row r="4" spans="1:9" x14ac:dyDescent="0.6">
      <c r="A4" t="s">
        <v>9</v>
      </c>
      <c r="B4" t="s">
        <v>10</v>
      </c>
      <c r="D4" t="s">
        <v>11</v>
      </c>
      <c r="E4">
        <v>1</v>
      </c>
      <c r="F4" t="s">
        <v>12</v>
      </c>
    </row>
    <row r="5" spans="1:9" ht="20.5" x14ac:dyDescent="0.65">
      <c r="A5" s="27" t="s">
        <v>13</v>
      </c>
      <c r="B5" s="28"/>
      <c r="C5" s="28"/>
      <c r="D5" s="28"/>
      <c r="E5" s="28"/>
      <c r="F5" s="28"/>
      <c r="G5" s="28"/>
      <c r="H5" s="28"/>
      <c r="I5" s="28"/>
    </row>
    <row r="6" spans="1:9" x14ac:dyDescent="0.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</row>
    <row r="7" spans="1:9" x14ac:dyDescent="0.6">
      <c r="A7" s="26" t="s">
        <v>23</v>
      </c>
      <c r="B7" s="25"/>
      <c r="C7" s="25"/>
      <c r="D7" s="25"/>
      <c r="E7" s="25"/>
      <c r="F7" s="25"/>
      <c r="G7" s="25"/>
      <c r="H7" s="25"/>
      <c r="I7" s="25"/>
    </row>
    <row r="8" spans="1:9" x14ac:dyDescent="0.6">
      <c r="A8" t="s">
        <v>24</v>
      </c>
      <c r="B8" s="1">
        <v>750</v>
      </c>
      <c r="C8" s="1">
        <v>750</v>
      </c>
      <c r="D8" s="21">
        <v>3</v>
      </c>
      <c r="E8" t="s">
        <v>25</v>
      </c>
      <c r="F8" s="1">
        <v>1</v>
      </c>
      <c r="G8" s="4">
        <f>B8*$D$8*$F$8</f>
        <v>2250</v>
      </c>
      <c r="H8" s="4">
        <f>C8*$D$8*$F$8</f>
        <v>2250</v>
      </c>
      <c r="I8" s="4">
        <f>G8-H8</f>
        <v>0</v>
      </c>
    </row>
    <row r="9" spans="1:9" x14ac:dyDescent="0.6">
      <c r="A9" t="s">
        <v>26</v>
      </c>
      <c r="B9" s="4">
        <v>1800</v>
      </c>
      <c r="C9" s="4">
        <v>1500</v>
      </c>
      <c r="D9" s="21">
        <v>19</v>
      </c>
      <c r="E9" t="s">
        <v>27</v>
      </c>
      <c r="F9" s="1">
        <v>1</v>
      </c>
      <c r="G9" s="4">
        <f>B9*$D$9*$F$9</f>
        <v>34200</v>
      </c>
      <c r="H9" s="4">
        <f>C9*$D$9*$F$9</f>
        <v>28500</v>
      </c>
      <c r="I9" s="4">
        <f>G9-H9</f>
        <v>5700</v>
      </c>
    </row>
    <row r="10" spans="1:9" ht="20.5" x14ac:dyDescent="0.65">
      <c r="A10" s="27" t="s">
        <v>28</v>
      </c>
      <c r="B10" s="28"/>
      <c r="C10" s="28"/>
      <c r="D10" s="28"/>
      <c r="E10" s="28"/>
      <c r="F10" s="28"/>
      <c r="G10" s="28"/>
      <c r="H10" s="28"/>
      <c r="I10" s="28"/>
    </row>
    <row r="11" spans="1:9" x14ac:dyDescent="0.6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G11" t="s">
        <v>20</v>
      </c>
      <c r="H11" t="s">
        <v>21</v>
      </c>
      <c r="I11" t="s">
        <v>22</v>
      </c>
    </row>
    <row r="12" spans="1:9" x14ac:dyDescent="0.6">
      <c r="A12" s="26" t="s">
        <v>29</v>
      </c>
      <c r="B12" s="25"/>
      <c r="C12" s="25"/>
      <c r="D12" s="25"/>
      <c r="E12" s="25"/>
      <c r="F12" s="25"/>
      <c r="G12" s="25"/>
      <c r="H12" s="25"/>
      <c r="I12" s="25"/>
    </row>
    <row r="13" spans="1:9" x14ac:dyDescent="0.6">
      <c r="A13" t="s">
        <v>30</v>
      </c>
      <c r="B13" s="1">
        <v>120</v>
      </c>
      <c r="C13" s="1">
        <v>120</v>
      </c>
      <c r="D13" s="21">
        <f>B3</f>
        <v>40</v>
      </c>
      <c r="E13" t="s">
        <v>31</v>
      </c>
      <c r="F13" s="1"/>
      <c r="G13" s="4">
        <f>B13*$D$13</f>
        <v>4800</v>
      </c>
      <c r="H13" s="4">
        <f>C13*$D$13</f>
        <v>4800</v>
      </c>
      <c r="I13" s="4">
        <f>G13-H13</f>
        <v>0</v>
      </c>
    </row>
    <row r="14" spans="1:9" x14ac:dyDescent="0.6">
      <c r="A14" s="24" t="s">
        <v>32</v>
      </c>
      <c r="B14" s="25"/>
      <c r="C14" s="25"/>
      <c r="D14" s="25"/>
      <c r="E14" s="25"/>
      <c r="F14" s="25"/>
      <c r="G14" s="25"/>
      <c r="H14" s="25"/>
      <c r="I14" s="25"/>
    </row>
    <row r="15" spans="1:9" x14ac:dyDescent="0.6">
      <c r="A15" t="s">
        <v>33</v>
      </c>
      <c r="B15" s="1">
        <v>250</v>
      </c>
      <c r="C15" s="18">
        <v>250</v>
      </c>
      <c r="D15" s="21">
        <f>B3</f>
        <v>40</v>
      </c>
      <c r="E15" t="s">
        <v>34</v>
      </c>
      <c r="F15" s="1"/>
      <c r="G15" s="4">
        <f>B15*$D$15</f>
        <v>10000</v>
      </c>
      <c r="H15" s="4">
        <f>C15*$D$15</f>
        <v>10000</v>
      </c>
      <c r="I15" s="4">
        <f>G15-H15</f>
        <v>0</v>
      </c>
    </row>
    <row r="16" spans="1:9" x14ac:dyDescent="0.6">
      <c r="A16" s="26" t="s">
        <v>35</v>
      </c>
      <c r="B16" s="25"/>
      <c r="C16" s="25"/>
      <c r="D16" s="25"/>
      <c r="E16" s="25"/>
      <c r="F16" s="25"/>
      <c r="G16" s="25"/>
      <c r="H16" s="25"/>
      <c r="I16" s="25"/>
    </row>
    <row r="17" spans="1:10" x14ac:dyDescent="0.6">
      <c r="A17" t="s">
        <v>33</v>
      </c>
      <c r="B17" s="1">
        <v>250</v>
      </c>
      <c r="C17" s="18">
        <v>250</v>
      </c>
      <c r="D17" s="21">
        <f>B3</f>
        <v>40</v>
      </c>
      <c r="E17" t="s">
        <v>34</v>
      </c>
      <c r="F17" s="1"/>
      <c r="G17" s="4">
        <f>B17*$D$17</f>
        <v>10000</v>
      </c>
      <c r="H17" s="4">
        <f>C17*$D$17</f>
        <v>10000</v>
      </c>
      <c r="I17" s="4">
        <f>G17-H17</f>
        <v>0</v>
      </c>
    </row>
    <row r="18" spans="1:10" x14ac:dyDescent="0.6">
      <c r="A18" s="26" t="s">
        <v>36</v>
      </c>
      <c r="B18" s="25"/>
      <c r="C18" s="25"/>
      <c r="D18" s="25"/>
      <c r="E18" s="25"/>
      <c r="F18" s="25"/>
      <c r="G18" s="25"/>
      <c r="H18" s="25"/>
      <c r="I18" s="25"/>
    </row>
    <row r="19" spans="1:10" x14ac:dyDescent="0.6">
      <c r="A19" t="s">
        <v>30</v>
      </c>
      <c r="B19" s="1">
        <v>120</v>
      </c>
      <c r="C19" s="1">
        <v>120</v>
      </c>
      <c r="D19" s="21">
        <f>B3</f>
        <v>40</v>
      </c>
      <c r="E19" t="s">
        <v>6</v>
      </c>
      <c r="F19" s="1"/>
      <c r="G19" s="4">
        <f>B19*$D$19</f>
        <v>4800</v>
      </c>
      <c r="H19" s="4">
        <f>C19*$D$19</f>
        <v>4800</v>
      </c>
      <c r="I19" s="4">
        <f>G19-H19</f>
        <v>0</v>
      </c>
    </row>
    <row r="20" spans="1:10" x14ac:dyDescent="0.6">
      <c r="A20" s="26" t="s">
        <v>37</v>
      </c>
      <c r="B20" s="25"/>
      <c r="C20" s="25"/>
      <c r="D20" s="25"/>
      <c r="E20" s="25"/>
      <c r="F20" s="25"/>
      <c r="G20" s="25"/>
      <c r="H20" s="25"/>
      <c r="I20" s="25"/>
    </row>
    <row r="21" spans="1:10" x14ac:dyDescent="0.6">
      <c r="A21" t="s">
        <v>38</v>
      </c>
      <c r="B21" s="1">
        <v>120</v>
      </c>
      <c r="C21" s="1">
        <v>120</v>
      </c>
      <c r="D21" s="21">
        <f>B3</f>
        <v>40</v>
      </c>
      <c r="E21" t="s">
        <v>6</v>
      </c>
      <c r="F21" s="1"/>
      <c r="G21" s="4">
        <f>B21*$D$21</f>
        <v>4800</v>
      </c>
      <c r="H21" s="4">
        <f>C21*$D$21</f>
        <v>4800</v>
      </c>
      <c r="I21" s="4">
        <f>G21-H21</f>
        <v>0</v>
      </c>
    </row>
    <row r="22" spans="1:10" ht="20.5" x14ac:dyDescent="0.65">
      <c r="A22" s="27" t="s">
        <v>39</v>
      </c>
      <c r="B22" s="28"/>
      <c r="C22" s="28"/>
      <c r="D22" s="28"/>
      <c r="E22" s="28"/>
      <c r="F22" s="28"/>
      <c r="G22" s="28"/>
      <c r="H22" s="28"/>
      <c r="I22" s="28"/>
    </row>
    <row r="23" spans="1:10" x14ac:dyDescent="0.6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12</v>
      </c>
      <c r="G23" t="s">
        <v>20</v>
      </c>
      <c r="H23" t="s">
        <v>21</v>
      </c>
      <c r="I23" t="s">
        <v>22</v>
      </c>
    </row>
    <row r="24" spans="1:10" x14ac:dyDescent="0.6">
      <c r="A24" s="26" t="s">
        <v>40</v>
      </c>
      <c r="B24" s="25"/>
      <c r="C24" s="25"/>
      <c r="D24" s="25"/>
      <c r="E24" s="25"/>
      <c r="F24" s="25"/>
      <c r="G24" s="25"/>
      <c r="H24" s="25"/>
      <c r="I24" s="25"/>
    </row>
    <row r="25" spans="1:10" x14ac:dyDescent="0.6">
      <c r="A25" t="s">
        <v>41</v>
      </c>
      <c r="B25" s="4">
        <v>2800</v>
      </c>
      <c r="C25" s="4">
        <v>2664</v>
      </c>
      <c r="D25" s="21">
        <v>0</v>
      </c>
      <c r="E25" s="22" t="s">
        <v>42</v>
      </c>
      <c r="F25" s="21">
        <v>0</v>
      </c>
      <c r="G25" s="23">
        <f>B25*D25</f>
        <v>0</v>
      </c>
      <c r="H25" s="23">
        <f>C25*D25</f>
        <v>0</v>
      </c>
      <c r="I25" s="23">
        <f>G25-H25</f>
        <v>0</v>
      </c>
    </row>
    <row r="26" spans="1:10" ht="20.5" x14ac:dyDescent="0.65">
      <c r="A26" s="29" t="s">
        <v>44</v>
      </c>
      <c r="B26" s="30"/>
      <c r="C26" s="30"/>
      <c r="D26" s="30"/>
      <c r="E26" s="30"/>
      <c r="F26" s="30"/>
      <c r="G26" s="30"/>
      <c r="H26" s="30"/>
      <c r="I26" s="30"/>
    </row>
    <row r="27" spans="1:10" x14ac:dyDescent="0.6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12</v>
      </c>
      <c r="G27" t="s">
        <v>20</v>
      </c>
      <c r="H27" t="s">
        <v>21</v>
      </c>
      <c r="I27" t="s">
        <v>22</v>
      </c>
    </row>
    <row r="28" spans="1:10" x14ac:dyDescent="0.6">
      <c r="A28" s="19" t="s">
        <v>79</v>
      </c>
      <c r="B28" s="18">
        <v>5000</v>
      </c>
      <c r="C28" s="1">
        <v>0</v>
      </c>
      <c r="D28" s="1">
        <v>1</v>
      </c>
      <c r="E28" t="s">
        <v>45</v>
      </c>
      <c r="F28" s="1">
        <v>1</v>
      </c>
      <c r="G28" s="4">
        <f>B28*D28*F28</f>
        <v>5000</v>
      </c>
      <c r="H28" s="1">
        <f>C28*D28*F28</f>
        <v>0</v>
      </c>
      <c r="I28" s="4">
        <f>G28-H28</f>
        <v>5000</v>
      </c>
      <c r="J28" s="19" t="s">
        <v>85</v>
      </c>
    </row>
    <row r="29" spans="1:10" x14ac:dyDescent="0.6">
      <c r="A29" t="s">
        <v>46</v>
      </c>
      <c r="B29" s="4">
        <v>3000</v>
      </c>
      <c r="C29" s="1">
        <v>0</v>
      </c>
      <c r="D29" s="1">
        <v>2</v>
      </c>
      <c r="E29" t="s">
        <v>45</v>
      </c>
      <c r="F29" s="1">
        <v>1</v>
      </c>
      <c r="G29" s="4">
        <f t="shared" ref="G29" si="0">B29*D29*F29</f>
        <v>6000</v>
      </c>
      <c r="H29" s="1">
        <f t="shared" ref="H29:H34" si="1">C29*D29*F29</f>
        <v>0</v>
      </c>
      <c r="I29" s="4">
        <f t="shared" ref="I29:I34" si="2">G29-H29</f>
        <v>6000</v>
      </c>
    </row>
    <row r="30" spans="1:10" x14ac:dyDescent="0.6">
      <c r="A30" t="s">
        <v>46</v>
      </c>
      <c r="B30" s="4">
        <v>1500</v>
      </c>
      <c r="C30" s="1">
        <v>0</v>
      </c>
      <c r="D30" s="1">
        <v>4</v>
      </c>
      <c r="E30" t="s">
        <v>45</v>
      </c>
      <c r="F30" s="1">
        <v>1</v>
      </c>
      <c r="G30" s="4">
        <f>B30*D30*F30</f>
        <v>6000</v>
      </c>
      <c r="H30" s="1">
        <f t="shared" si="1"/>
        <v>0</v>
      </c>
      <c r="I30" s="4">
        <f t="shared" si="2"/>
        <v>6000</v>
      </c>
    </row>
    <row r="31" spans="1:10" x14ac:dyDescent="0.6">
      <c r="A31" t="s">
        <v>47</v>
      </c>
      <c r="B31" s="18">
        <v>300</v>
      </c>
      <c r="C31" s="18">
        <v>300</v>
      </c>
      <c r="D31" s="18">
        <v>4</v>
      </c>
      <c r="E31" t="s">
        <v>6</v>
      </c>
      <c r="F31" s="1">
        <v>1</v>
      </c>
      <c r="G31" s="20">
        <f>B31*D31*F31</f>
        <v>1200</v>
      </c>
      <c r="H31" s="18">
        <f>C31*D31*F31</f>
        <v>1200</v>
      </c>
      <c r="I31" s="20">
        <f>G31-H31</f>
        <v>0</v>
      </c>
      <c r="J31" s="19" t="s">
        <v>88</v>
      </c>
    </row>
    <row r="32" spans="1:10" x14ac:dyDescent="0.6">
      <c r="A32" t="s">
        <v>48</v>
      </c>
      <c r="B32" s="4">
        <v>2000</v>
      </c>
      <c r="C32" s="1">
        <v>0</v>
      </c>
      <c r="D32" s="1">
        <v>1</v>
      </c>
      <c r="E32" t="s">
        <v>45</v>
      </c>
      <c r="F32" s="1">
        <v>1</v>
      </c>
      <c r="G32" s="4">
        <f>B32*D32*F32</f>
        <v>2000</v>
      </c>
      <c r="H32" s="1">
        <f t="shared" si="1"/>
        <v>0</v>
      </c>
      <c r="I32" s="4">
        <f t="shared" si="2"/>
        <v>2000</v>
      </c>
      <c r="J32" s="19" t="s">
        <v>87</v>
      </c>
    </row>
    <row r="33" spans="1:10" x14ac:dyDescent="0.6">
      <c r="A33" t="s">
        <v>49</v>
      </c>
      <c r="B33" s="4">
        <v>5000</v>
      </c>
      <c r="C33" s="1">
        <v>0</v>
      </c>
      <c r="D33" s="1">
        <v>1</v>
      </c>
      <c r="E33" t="s">
        <v>45</v>
      </c>
      <c r="F33" s="1">
        <v>1</v>
      </c>
      <c r="G33" s="4">
        <f t="shared" ref="G33:G34" si="3">B33*D33*F33</f>
        <v>5000</v>
      </c>
      <c r="H33" s="1">
        <f t="shared" si="1"/>
        <v>0</v>
      </c>
      <c r="I33" s="4">
        <f t="shared" si="2"/>
        <v>5000</v>
      </c>
      <c r="J33" s="19" t="s">
        <v>86</v>
      </c>
    </row>
    <row r="34" spans="1:10" x14ac:dyDescent="0.6">
      <c r="A34" t="s">
        <v>49</v>
      </c>
      <c r="B34" s="4">
        <v>2500</v>
      </c>
      <c r="C34" s="1">
        <v>0</v>
      </c>
      <c r="D34" s="1">
        <v>1</v>
      </c>
      <c r="E34" t="s">
        <v>45</v>
      </c>
      <c r="F34" s="1">
        <v>1</v>
      </c>
      <c r="G34" s="4">
        <f t="shared" si="3"/>
        <v>2500</v>
      </c>
      <c r="H34" s="1">
        <f t="shared" si="1"/>
        <v>0</v>
      </c>
      <c r="I34" s="4">
        <f t="shared" si="2"/>
        <v>2500</v>
      </c>
      <c r="J34" s="19" t="s">
        <v>86</v>
      </c>
    </row>
    <row r="35" spans="1:10" s="19" customFormat="1" x14ac:dyDescent="0.6">
      <c r="A35" s="19" t="s">
        <v>78</v>
      </c>
      <c r="B35" s="18">
        <v>8500</v>
      </c>
      <c r="C35" s="18">
        <v>4000</v>
      </c>
      <c r="D35" s="18">
        <v>2</v>
      </c>
      <c r="E35" s="19" t="s">
        <v>45</v>
      </c>
      <c r="F35" s="18">
        <v>1</v>
      </c>
      <c r="G35" s="20">
        <f>B35*D35*F35</f>
        <v>17000</v>
      </c>
      <c r="H35" s="18">
        <f>C35*D35*F35</f>
        <v>8000</v>
      </c>
      <c r="I35" s="20">
        <f>G35-H35</f>
        <v>9000</v>
      </c>
      <c r="J35" s="19" t="s">
        <v>89</v>
      </c>
    </row>
    <row r="36" spans="1:10" ht="20.5" x14ac:dyDescent="0.65">
      <c r="A36" s="29" t="s">
        <v>50</v>
      </c>
      <c r="B36" s="30"/>
      <c r="C36" s="30"/>
      <c r="D36" s="30"/>
      <c r="E36" s="30"/>
      <c r="F36" s="30"/>
      <c r="G36" s="30"/>
      <c r="H36" s="30"/>
      <c r="I36" s="30"/>
    </row>
    <row r="37" spans="1:10" x14ac:dyDescent="0.6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12</v>
      </c>
      <c r="G37" t="s">
        <v>20</v>
      </c>
      <c r="H37" t="s">
        <v>21</v>
      </c>
      <c r="I37" t="s">
        <v>22</v>
      </c>
    </row>
    <row r="38" spans="1:10" x14ac:dyDescent="0.6">
      <c r="A38" t="s">
        <v>29</v>
      </c>
      <c r="B38" s="4">
        <v>1000</v>
      </c>
      <c r="C38" s="1">
        <v>0</v>
      </c>
      <c r="D38" s="1">
        <v>1</v>
      </c>
      <c r="E38" t="s">
        <v>27</v>
      </c>
      <c r="F38" s="1">
        <v>1</v>
      </c>
      <c r="G38" s="4">
        <f t="shared" ref="G38" si="4">B38*D38*F38</f>
        <v>1000</v>
      </c>
      <c r="H38" s="1">
        <f t="shared" ref="H38" si="5">C38*D38*F38</f>
        <v>0</v>
      </c>
      <c r="I38" s="4">
        <f>G38-H38</f>
        <v>1000</v>
      </c>
    </row>
    <row r="39" spans="1:10" x14ac:dyDescent="0.6">
      <c r="A39" t="s">
        <v>51</v>
      </c>
      <c r="B39" s="4">
        <v>2000</v>
      </c>
      <c r="C39" s="1">
        <v>0</v>
      </c>
      <c r="D39" s="1">
        <v>1</v>
      </c>
      <c r="E39" t="s">
        <v>27</v>
      </c>
      <c r="F39" s="1">
        <v>1</v>
      </c>
      <c r="G39" s="4">
        <f t="shared" ref="G39:G40" si="6">B39*D39*F39</f>
        <v>2000</v>
      </c>
      <c r="H39" s="1">
        <f t="shared" ref="H39:H40" si="7">C39*D39*F39</f>
        <v>0</v>
      </c>
      <c r="I39" s="4">
        <f t="shared" ref="I39:I40" si="8">G39-H39</f>
        <v>2000</v>
      </c>
    </row>
    <row r="40" spans="1:10" x14ac:dyDescent="0.6">
      <c r="A40" t="s">
        <v>52</v>
      </c>
      <c r="B40" s="4">
        <v>4000</v>
      </c>
      <c r="C40" s="1">
        <v>0</v>
      </c>
      <c r="D40" s="1">
        <v>1</v>
      </c>
      <c r="E40" t="s">
        <v>27</v>
      </c>
      <c r="F40" s="1">
        <v>1</v>
      </c>
      <c r="G40" s="4">
        <f t="shared" si="6"/>
        <v>4000</v>
      </c>
      <c r="H40" s="1">
        <f t="shared" si="7"/>
        <v>0</v>
      </c>
      <c r="I40" s="4">
        <f t="shared" si="8"/>
        <v>4000</v>
      </c>
    </row>
    <row r="41" spans="1:10" x14ac:dyDescent="0.6">
      <c r="A41" s="5" t="s">
        <v>80</v>
      </c>
      <c r="B41" s="18">
        <v>300</v>
      </c>
      <c r="C41" s="18">
        <v>300</v>
      </c>
      <c r="D41" s="18">
        <v>1</v>
      </c>
      <c r="E41" s="19" t="s">
        <v>83</v>
      </c>
      <c r="F41" s="18">
        <v>1</v>
      </c>
      <c r="G41" s="20">
        <f t="shared" ref="G41:G43" si="9">B41*D41*F41</f>
        <v>300</v>
      </c>
      <c r="H41" s="18">
        <f t="shared" ref="H41:H43" si="10">C41*D41*F41</f>
        <v>300</v>
      </c>
      <c r="I41" s="20">
        <f t="shared" ref="I41:I43" si="11">G41-H41</f>
        <v>0</v>
      </c>
    </row>
    <row r="42" spans="1:10" x14ac:dyDescent="0.6">
      <c r="A42" s="5" t="s">
        <v>81</v>
      </c>
      <c r="B42" s="18">
        <v>1000</v>
      </c>
      <c r="C42" s="18">
        <v>1000</v>
      </c>
      <c r="D42" s="18">
        <v>1</v>
      </c>
      <c r="E42" s="19" t="s">
        <v>83</v>
      </c>
      <c r="F42" s="18">
        <v>1</v>
      </c>
      <c r="G42" s="20">
        <f t="shared" si="9"/>
        <v>1000</v>
      </c>
      <c r="H42" s="18">
        <f t="shared" si="10"/>
        <v>1000</v>
      </c>
      <c r="I42" s="20">
        <f t="shared" si="11"/>
        <v>0</v>
      </c>
      <c r="J42" s="19" t="s">
        <v>84</v>
      </c>
    </row>
    <row r="43" spans="1:10" x14ac:dyDescent="0.6">
      <c r="A43" s="5" t="s">
        <v>82</v>
      </c>
      <c r="B43" s="18">
        <v>300</v>
      </c>
      <c r="C43" s="18">
        <v>300</v>
      </c>
      <c r="D43" s="18">
        <v>1</v>
      </c>
      <c r="E43" s="19" t="s">
        <v>83</v>
      </c>
      <c r="F43" s="18">
        <v>1</v>
      </c>
      <c r="G43" s="20">
        <f t="shared" si="9"/>
        <v>300</v>
      </c>
      <c r="H43" s="18">
        <f t="shared" si="10"/>
        <v>300</v>
      </c>
      <c r="I43" s="20">
        <f t="shared" si="11"/>
        <v>0</v>
      </c>
    </row>
    <row r="44" spans="1:10" ht="20.5" x14ac:dyDescent="0.65">
      <c r="A44" s="29" t="s">
        <v>53</v>
      </c>
      <c r="B44" s="30"/>
      <c r="C44" s="30"/>
      <c r="D44" s="30"/>
      <c r="E44" s="30"/>
      <c r="F44" s="30"/>
      <c r="G44" s="30"/>
      <c r="H44" s="30"/>
      <c r="I44" s="30"/>
    </row>
    <row r="45" spans="1:10" x14ac:dyDescent="0.6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G45" t="s">
        <v>20</v>
      </c>
      <c r="H45" t="s">
        <v>21</v>
      </c>
      <c r="I45" t="s">
        <v>22</v>
      </c>
    </row>
    <row r="46" spans="1:10" x14ac:dyDescent="0.6">
      <c r="A46" t="s">
        <v>54</v>
      </c>
      <c r="B46" s="1">
        <v>90</v>
      </c>
      <c r="C46" s="1">
        <v>90</v>
      </c>
      <c r="D46" s="21">
        <v>6</v>
      </c>
      <c r="E46" t="s">
        <v>55</v>
      </c>
      <c r="F46" s="1"/>
      <c r="G46" s="1">
        <f>B46*$D$46</f>
        <v>540</v>
      </c>
      <c r="H46" s="1">
        <f>C46*$D$46</f>
        <v>540</v>
      </c>
      <c r="I46" s="4">
        <f t="shared" ref="I46:I48" si="12">G46-H46</f>
        <v>0</v>
      </c>
    </row>
    <row r="47" spans="1:10" x14ac:dyDescent="0.6">
      <c r="A47" t="s">
        <v>56</v>
      </c>
      <c r="B47" s="1">
        <v>400</v>
      </c>
      <c r="C47" s="1">
        <v>320</v>
      </c>
      <c r="D47" s="21">
        <f>B3</f>
        <v>40</v>
      </c>
      <c r="E47" t="s">
        <v>55</v>
      </c>
      <c r="F47" s="1"/>
      <c r="G47" s="4">
        <f>B47*$D$47</f>
        <v>16000</v>
      </c>
      <c r="H47" s="4">
        <f>C47*$D$47</f>
        <v>12800</v>
      </c>
      <c r="I47" s="4">
        <f t="shared" si="12"/>
        <v>3200</v>
      </c>
    </row>
    <row r="48" spans="1:10" x14ac:dyDescent="0.6">
      <c r="A48" t="s">
        <v>57</v>
      </c>
      <c r="B48" s="1">
        <v>45</v>
      </c>
      <c r="C48" s="1">
        <v>45</v>
      </c>
      <c r="D48" s="21">
        <f>B3-D46</f>
        <v>34</v>
      </c>
      <c r="E48" t="s">
        <v>55</v>
      </c>
      <c r="F48" s="1"/>
      <c r="G48" s="4">
        <f>B48*$D$48</f>
        <v>1530</v>
      </c>
      <c r="H48" s="4">
        <f>C48*$D$48</f>
        <v>1530</v>
      </c>
      <c r="I48" s="4">
        <f t="shared" si="12"/>
        <v>0</v>
      </c>
    </row>
    <row r="49" spans="1:9" ht="20.5" x14ac:dyDescent="0.65">
      <c r="A49" s="29" t="s">
        <v>58</v>
      </c>
      <c r="B49" s="30"/>
      <c r="C49" s="30"/>
      <c r="D49" s="30"/>
      <c r="E49" s="30"/>
      <c r="F49" s="30"/>
      <c r="G49" s="30"/>
      <c r="H49" s="30"/>
      <c r="I49" s="30"/>
    </row>
    <row r="50" spans="1:9" x14ac:dyDescent="0.6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G50" t="s">
        <v>20</v>
      </c>
      <c r="H50" t="s">
        <v>21</v>
      </c>
      <c r="I50" t="s">
        <v>22</v>
      </c>
    </row>
    <row r="51" spans="1:9" x14ac:dyDescent="0.6">
      <c r="A51" t="s">
        <v>59</v>
      </c>
      <c r="B51" s="1">
        <v>0</v>
      </c>
      <c r="C51" s="1">
        <v>510</v>
      </c>
      <c r="D51" s="1">
        <v>4</v>
      </c>
      <c r="E51" t="s">
        <v>60</v>
      </c>
      <c r="F51" s="1"/>
      <c r="G51" s="1">
        <f>B51*D51</f>
        <v>0</v>
      </c>
      <c r="H51" s="4">
        <f>C51*D51</f>
        <v>2040</v>
      </c>
      <c r="I51" s="4">
        <f>G51-H51</f>
        <v>-2040</v>
      </c>
    </row>
    <row r="52" spans="1:9" x14ac:dyDescent="0.6">
      <c r="A52" t="s">
        <v>61</v>
      </c>
      <c r="B52" s="4">
        <v>5000</v>
      </c>
      <c r="C52" s="4">
        <v>5000</v>
      </c>
      <c r="D52" s="1">
        <v>1</v>
      </c>
      <c r="E52" t="s">
        <v>60</v>
      </c>
      <c r="F52" s="1"/>
      <c r="G52" s="1">
        <f>B52*D52</f>
        <v>5000</v>
      </c>
      <c r="H52" s="4">
        <f>C52*D52</f>
        <v>5000</v>
      </c>
      <c r="I52" s="4">
        <f t="shared" ref="I52" si="13">G52-H52</f>
        <v>0</v>
      </c>
    </row>
    <row r="53" spans="1:9" ht="20.5" x14ac:dyDescent="0.65">
      <c r="A53" s="29" t="s">
        <v>65</v>
      </c>
      <c r="B53" s="30"/>
      <c r="C53" s="30"/>
      <c r="D53" s="30"/>
      <c r="E53" s="30"/>
      <c r="F53" s="30"/>
      <c r="G53" s="30"/>
      <c r="H53" s="30"/>
      <c r="I53" s="30"/>
    </row>
    <row r="54" spans="1:9" x14ac:dyDescent="0.6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G54" t="s">
        <v>20</v>
      </c>
      <c r="H54" t="s">
        <v>21</v>
      </c>
      <c r="I54" t="s">
        <v>22</v>
      </c>
    </row>
    <row r="55" spans="1:9" x14ac:dyDescent="0.6">
      <c r="A55" t="s">
        <v>43</v>
      </c>
      <c r="B55" s="4">
        <v>2800</v>
      </c>
      <c r="C55" s="4">
        <v>2664</v>
      </c>
      <c r="D55" s="1">
        <v>1</v>
      </c>
      <c r="E55" t="s">
        <v>42</v>
      </c>
      <c r="F55" s="1">
        <v>2</v>
      </c>
      <c r="G55" s="4">
        <f>B55*D55*F55</f>
        <v>5600</v>
      </c>
      <c r="H55" s="4">
        <f>C55*D55*F55</f>
        <v>5328</v>
      </c>
      <c r="I55" s="4">
        <f t="shared" ref="I55" si="14">G55-H55</f>
        <v>272</v>
      </c>
    </row>
    <row r="56" spans="1:9" ht="30" customHeight="1" x14ac:dyDescent="0.6"/>
    <row r="58" spans="1:9" ht="20.5" x14ac:dyDescent="0.65">
      <c r="B58" s="15" t="s">
        <v>66</v>
      </c>
      <c r="G58" t="s">
        <v>62</v>
      </c>
      <c r="H58" t="s">
        <v>63</v>
      </c>
    </row>
    <row r="59" spans="1:9" x14ac:dyDescent="0.6">
      <c r="B59" t="s">
        <v>13</v>
      </c>
      <c r="G59" s="4">
        <f>SUM(G8:G9)</f>
        <v>36450</v>
      </c>
      <c r="H59" s="4">
        <f>SUM(H8:H9)</f>
        <v>30750</v>
      </c>
    </row>
    <row r="60" spans="1:9" x14ac:dyDescent="0.6">
      <c r="B60" t="s">
        <v>28</v>
      </c>
      <c r="G60" s="4">
        <f>SUM(G13,G15,G17,G19,G21)</f>
        <v>34400</v>
      </c>
      <c r="H60" s="4">
        <f>SUM(H13,H15,H17,H19,H21)</f>
        <v>34400</v>
      </c>
    </row>
    <row r="61" spans="1:9" x14ac:dyDescent="0.6">
      <c r="B61" t="s">
        <v>39</v>
      </c>
      <c r="G61" s="4">
        <f>SUM(G25)</f>
        <v>0</v>
      </c>
      <c r="H61" s="4">
        <f>SUM(H25)</f>
        <v>0</v>
      </c>
    </row>
    <row r="62" spans="1:9" ht="21" thickBot="1" x14ac:dyDescent="0.7">
      <c r="B62" s="8" t="s">
        <v>70</v>
      </c>
      <c r="C62" s="10"/>
      <c r="D62" s="10"/>
      <c r="E62" s="10"/>
      <c r="F62" s="10"/>
      <c r="G62" s="9">
        <f>SUM(G59:G61)</f>
        <v>70850</v>
      </c>
      <c r="H62" s="9">
        <f>SUM(H59:H61)</f>
        <v>65150</v>
      </c>
    </row>
    <row r="63" spans="1:9" ht="21" thickTop="1" x14ac:dyDescent="0.65">
      <c r="B63" s="12" t="s">
        <v>73</v>
      </c>
      <c r="C63" s="11"/>
      <c r="D63" s="11"/>
      <c r="E63" s="11"/>
      <c r="F63" s="11"/>
      <c r="G63" s="17">
        <f>(G62-H62)/G62</f>
        <v>8.0451658433309814E-2</v>
      </c>
      <c r="H63" s="13"/>
    </row>
    <row r="64" spans="1:9" ht="20.5" x14ac:dyDescent="0.65">
      <c r="B64" s="3" t="s">
        <v>67</v>
      </c>
      <c r="G64" t="s">
        <v>62</v>
      </c>
      <c r="H64" t="s">
        <v>63</v>
      </c>
    </row>
    <row r="65" spans="2:8" x14ac:dyDescent="0.6">
      <c r="B65" t="s">
        <v>64</v>
      </c>
      <c r="G65" s="4">
        <f>SUM(G28:G35)</f>
        <v>44700</v>
      </c>
      <c r="H65" s="4">
        <f>SUM(H28:H35)</f>
        <v>9200</v>
      </c>
    </row>
    <row r="66" spans="2:8" x14ac:dyDescent="0.6">
      <c r="B66" t="s">
        <v>50</v>
      </c>
      <c r="G66" s="4">
        <f>SUM(G38:G43)</f>
        <v>8600</v>
      </c>
      <c r="H66" s="4">
        <f>SUM(H38:H43)</f>
        <v>1600</v>
      </c>
    </row>
    <row r="67" spans="2:8" x14ac:dyDescent="0.6">
      <c r="B67" t="s">
        <v>53</v>
      </c>
      <c r="G67" s="4">
        <f>SUM(G46:G48)</f>
        <v>18070</v>
      </c>
      <c r="H67" s="4">
        <f>SUM(H46:H48)</f>
        <v>14870</v>
      </c>
    </row>
    <row r="68" spans="2:8" x14ac:dyDescent="0.6">
      <c r="B68" t="s">
        <v>58</v>
      </c>
      <c r="G68" s="4">
        <f>SUM(G51:G52)</f>
        <v>5000</v>
      </c>
      <c r="H68" s="4">
        <f>SUM(H51:H52)</f>
        <v>7040</v>
      </c>
    </row>
    <row r="69" spans="2:8" x14ac:dyDescent="0.6">
      <c r="B69" t="s">
        <v>65</v>
      </c>
      <c r="G69" s="4">
        <f>SUM(G55)</f>
        <v>5600</v>
      </c>
      <c r="H69" s="4">
        <f>SUM(H55)</f>
        <v>5328</v>
      </c>
    </row>
    <row r="70" spans="2:8" x14ac:dyDescent="0.6">
      <c r="B70" s="5" t="s">
        <v>68</v>
      </c>
      <c r="G70" s="4">
        <f>SUM(G65:G69)</f>
        <v>81970</v>
      </c>
      <c r="H70" s="4">
        <f>SUM(H65:H69)</f>
        <v>38038</v>
      </c>
    </row>
    <row r="71" spans="2:8" x14ac:dyDescent="0.6">
      <c r="B71" s="5" t="s">
        <v>77</v>
      </c>
      <c r="G71" s="20">
        <f>25%*G70</f>
        <v>20492.5</v>
      </c>
      <c r="H71" s="4"/>
    </row>
    <row r="72" spans="2:8" ht="21" thickBot="1" x14ac:dyDescent="0.7">
      <c r="B72" s="8" t="s">
        <v>69</v>
      </c>
      <c r="C72" s="8"/>
      <c r="D72" s="8"/>
      <c r="E72" s="8"/>
      <c r="F72" s="8"/>
      <c r="G72" s="9">
        <f>SUM(G70:G71)</f>
        <v>102462.5</v>
      </c>
      <c r="H72" s="9">
        <f>SUM(H70:H71)</f>
        <v>38038</v>
      </c>
    </row>
    <row r="73" spans="2:8" ht="21" thickTop="1" x14ac:dyDescent="0.65">
      <c r="B73" s="5" t="s">
        <v>71</v>
      </c>
      <c r="C73" s="5"/>
      <c r="D73" s="5"/>
      <c r="E73" s="5"/>
      <c r="F73" s="5"/>
      <c r="G73" s="6">
        <f>G72/B3</f>
        <v>2561.5625</v>
      </c>
      <c r="H73" s="7"/>
    </row>
    <row r="74" spans="2:8" ht="20.5" x14ac:dyDescent="0.65">
      <c r="B74" s="2" t="s">
        <v>72</v>
      </c>
      <c r="C74" s="2"/>
      <c r="D74" s="2"/>
      <c r="E74" s="2"/>
      <c r="F74" s="2"/>
      <c r="G74" s="7">
        <f>CEILING(G73,100)</f>
        <v>2600</v>
      </c>
      <c r="H74" s="7"/>
    </row>
    <row r="75" spans="2:8" x14ac:dyDescent="0.6">
      <c r="B75" s="5" t="s">
        <v>73</v>
      </c>
      <c r="G75" s="16">
        <f>((G74*B3)-H72)/(G74*B3)</f>
        <v>0.63424999999999998</v>
      </c>
      <c r="H75" s="5"/>
    </row>
    <row r="77" spans="2:8" x14ac:dyDescent="0.6">
      <c r="B77" s="5" t="s">
        <v>74</v>
      </c>
      <c r="G77" s="14">
        <f>G74*B3</f>
        <v>104000</v>
      </c>
      <c r="H77" s="14">
        <f>H72</f>
        <v>38038</v>
      </c>
    </row>
    <row r="78" spans="2:8" x14ac:dyDescent="0.6">
      <c r="B78" s="5" t="s">
        <v>75</v>
      </c>
      <c r="G78" s="14">
        <f>G62</f>
        <v>70850</v>
      </c>
      <c r="H78" s="14">
        <f>H62</f>
        <v>65150</v>
      </c>
    </row>
    <row r="79" spans="2:8" x14ac:dyDescent="0.6">
      <c r="B79" s="5" t="s">
        <v>76</v>
      </c>
      <c r="G79" s="14">
        <f>SUM(G77:G78)</f>
        <v>174850</v>
      </c>
      <c r="H79" s="14">
        <f>SUM(H77:H78)</f>
        <v>103188</v>
      </c>
    </row>
    <row r="80" spans="2:8" x14ac:dyDescent="0.6">
      <c r="B80" s="5" t="s">
        <v>73</v>
      </c>
      <c r="G80" s="16">
        <f>(G79-H79)/G79</f>
        <v>0.40984844152130395</v>
      </c>
      <c r="H80" s="5"/>
    </row>
  </sheetData>
  <sheetProtection formatCells="0" formatColumns="0" formatRows="0" insertColumns="0" insertRows="0" insertHyperlinks="0" deleteColumns="0" deleteRows="0" sort="0" autoFilter="0" pivotTables="0"/>
  <mergeCells count="16">
    <mergeCell ref="A36:I36"/>
    <mergeCell ref="A44:I44"/>
    <mergeCell ref="A49:I49"/>
    <mergeCell ref="A53:I53"/>
    <mergeCell ref="A16:I16"/>
    <mergeCell ref="A18:I18"/>
    <mergeCell ref="A20:I20"/>
    <mergeCell ref="A22:I22"/>
    <mergeCell ref="A24:I24"/>
    <mergeCell ref="A26:I26"/>
    <mergeCell ref="A14:I14"/>
    <mergeCell ref="A1:I1"/>
    <mergeCell ref="A5:I5"/>
    <mergeCell ref="A7:I7"/>
    <mergeCell ref="A10:I10"/>
    <mergeCell ref="A12:I12"/>
  </mergeCells>
  <pageMargins left="0" right="0" top="0" bottom="0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063161_price_v3</dc:title>
  <dc:subject>Spreadsheet export</dc:subject>
  <dc:creator>à¸™à¸²à¸¢à¸–à¸§à¸´à¸¥ à¸„à¸³à¹€à¸ªà¸²à¸£à¹Œ</dc:creator>
  <cp:keywords>maatwebsite, excel, export</cp:keywords>
  <dc:description>Default spreadsheet export</dc:description>
  <cp:lastModifiedBy>klc916</cp:lastModifiedBy>
  <dcterms:created xsi:type="dcterms:W3CDTF">2020-11-26T16:47:13Z</dcterms:created>
  <dcterms:modified xsi:type="dcterms:W3CDTF">2020-12-02T04:11:43Z</dcterms:modified>
  <cp:category>Excel</cp:category>
</cp:coreProperties>
</file>